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YOHEI\Desktop\"/>
    </mc:Choice>
  </mc:AlternateContent>
  <xr:revisionPtr revIDLastSave="0" documentId="13_ncr:1_{CFD0780B-1928-4C60-A992-07BE979BC332}" xr6:coauthVersionLast="47" xr6:coauthVersionMax="47" xr10:uidLastSave="{00000000-0000-0000-0000-000000000000}"/>
  <bookViews>
    <workbookView xWindow="-120" yWindow="-120" windowWidth="29040" windowHeight="18240" xr2:uid="{3B1B71CE-74E9-4216-9DD9-59518AE04EC0}"/>
  </bookViews>
  <sheets>
    <sheet name="計算シート" sheetId="1" r:id="rId1"/>
  </sheets>
  <definedNames>
    <definedName name="_xlnm.Print_Area" localSheetId="0">計算シート!$A$1:$U$55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7" i="1" l="1"/>
  <c r="D130" i="1"/>
  <c r="H130" i="1"/>
  <c r="L130" i="1"/>
  <c r="P130" i="1"/>
  <c r="D131" i="1"/>
  <c r="H131" i="1"/>
  <c r="L131" i="1"/>
  <c r="P131" i="1"/>
  <c r="D132" i="1"/>
  <c r="H132" i="1"/>
  <c r="L132" i="1"/>
  <c r="P132" i="1"/>
  <c r="D133" i="1"/>
  <c r="H133" i="1"/>
  <c r="L133" i="1"/>
  <c r="P133" i="1"/>
  <c r="D134" i="1"/>
  <c r="H134" i="1"/>
  <c r="L134" i="1"/>
  <c r="P134" i="1"/>
  <c r="B138" i="1"/>
  <c r="AP138" i="1" s="1"/>
  <c r="D82" i="1"/>
  <c r="H82" i="1"/>
  <c r="L82" i="1"/>
  <c r="P82" i="1"/>
  <c r="D83" i="1"/>
  <c r="H83" i="1"/>
  <c r="L83" i="1"/>
  <c r="P83" i="1"/>
  <c r="D84" i="1"/>
  <c r="H84" i="1"/>
  <c r="L84" i="1"/>
  <c r="P84" i="1"/>
  <c r="S84" i="1"/>
  <c r="AC84" i="1" s="1"/>
  <c r="T84" i="1"/>
  <c r="AF84" i="1" s="1"/>
  <c r="U84" i="1"/>
  <c r="AG84" i="1" s="1"/>
  <c r="D85" i="1"/>
  <c r="H85" i="1"/>
  <c r="L85" i="1"/>
  <c r="P85" i="1"/>
  <c r="U85" i="1" s="1"/>
  <c r="AG85" i="1" s="1"/>
  <c r="AB95" i="1" s="1"/>
  <c r="T85" i="1"/>
  <c r="AF85" i="1" s="1"/>
  <c r="AB90" i="1" s="1"/>
  <c r="D86" i="1"/>
  <c r="H86" i="1"/>
  <c r="L86" i="1"/>
  <c r="P86" i="1"/>
  <c r="S86" i="1"/>
  <c r="AC86" i="1" s="1"/>
  <c r="T86" i="1"/>
  <c r="AF86" i="1" s="1"/>
  <c r="U86" i="1"/>
  <c r="AG86" i="1" s="1"/>
  <c r="B90" i="1"/>
  <c r="AP90" i="1" s="1"/>
  <c r="J52" i="1"/>
  <c r="Z11" i="1"/>
  <c r="AK124" i="1" s="1"/>
  <c r="H21" i="1"/>
  <c r="AE21" i="1" s="1"/>
  <c r="D21" i="1"/>
  <c r="AH20" i="1"/>
  <c r="AH19" i="1"/>
  <c r="AH18" i="1"/>
  <c r="AH17" i="1"/>
  <c r="AH16" i="1"/>
  <c r="T16" i="1"/>
  <c r="S16" i="1"/>
  <c r="U20" i="1"/>
  <c r="T20" i="1"/>
  <c r="S20" i="1"/>
  <c r="U19" i="1"/>
  <c r="T19" i="1"/>
  <c r="S19" i="1"/>
  <c r="U18" i="1"/>
  <c r="T18" i="1"/>
  <c r="S18" i="1"/>
  <c r="U17" i="1"/>
  <c r="T17" i="1"/>
  <c r="S17" i="1"/>
  <c r="U16" i="1"/>
  <c r="U134" i="1" l="1"/>
  <c r="AC144" i="1" s="1"/>
  <c r="L135" i="1"/>
  <c r="U130" i="1"/>
  <c r="AG130" i="1" s="1"/>
  <c r="AB140" i="1" s="1"/>
  <c r="V132" i="1"/>
  <c r="W132" i="1" s="1"/>
  <c r="D87" i="1"/>
  <c r="S85" i="1"/>
  <c r="AC85" i="1" s="1"/>
  <c r="U82" i="1"/>
  <c r="AC92" i="1" s="1"/>
  <c r="L87" i="1"/>
  <c r="V134" i="1"/>
  <c r="W134" i="1" s="1"/>
  <c r="V83" i="1"/>
  <c r="AM83" i="1" s="1"/>
  <c r="AM95" i="1" s="1"/>
  <c r="V130" i="1"/>
  <c r="W130" i="1" s="1"/>
  <c r="AJ130" i="1"/>
  <c r="AL137" i="1" s="1"/>
  <c r="AE86" i="1"/>
  <c r="AB86" i="1" s="1"/>
  <c r="S133" i="1"/>
  <c r="AE133" i="1" s="1"/>
  <c r="D135" i="1"/>
  <c r="AJ132" i="1"/>
  <c r="AL139" i="1" s="1"/>
  <c r="S131" i="1"/>
  <c r="AC131" i="1" s="1"/>
  <c r="AR90" i="1"/>
  <c r="AQ90" i="1" s="1"/>
  <c r="AS90" i="1" s="1"/>
  <c r="AK85" i="1"/>
  <c r="AL97" i="1" s="1"/>
  <c r="AJ134" i="1"/>
  <c r="AL141" i="1" s="1"/>
  <c r="H135" i="1"/>
  <c r="AK76" i="1"/>
  <c r="U132" i="1"/>
  <c r="AC96" i="1"/>
  <c r="AC95" i="1"/>
  <c r="U83" i="1"/>
  <c r="AC93" i="1" s="1"/>
  <c r="AL83" i="1"/>
  <c r="AL100" i="1" s="1"/>
  <c r="T134" i="1"/>
  <c r="AK133" i="1"/>
  <c r="AL145" i="1" s="1"/>
  <c r="T132" i="1"/>
  <c r="AK131" i="1"/>
  <c r="AL143" i="1" s="1"/>
  <c r="T130" i="1"/>
  <c r="AL131" i="1"/>
  <c r="AL148" i="1" s="1"/>
  <c r="AC90" i="1"/>
  <c r="V84" i="1"/>
  <c r="W84" i="1" s="1"/>
  <c r="S83" i="1"/>
  <c r="AC83" i="1" s="1"/>
  <c r="AR138" i="1"/>
  <c r="AQ138" i="1" s="1"/>
  <c r="AS138" i="1" s="1"/>
  <c r="S134" i="1"/>
  <c r="AJ133" i="1"/>
  <c r="AL140" i="1" s="1"/>
  <c r="S132" i="1"/>
  <c r="AJ131" i="1"/>
  <c r="AL138" i="1" s="1"/>
  <c r="S130" i="1"/>
  <c r="AL134" i="1"/>
  <c r="AL151" i="1" s="1"/>
  <c r="U133" i="1"/>
  <c r="AL132" i="1"/>
  <c r="AL149" i="1" s="1"/>
  <c r="U131" i="1"/>
  <c r="AL130" i="1"/>
  <c r="AL147" i="1" s="1"/>
  <c r="AL133" i="1"/>
  <c r="AL150" i="1" s="1"/>
  <c r="V86" i="1"/>
  <c r="AM86" i="1" s="1"/>
  <c r="AE84" i="1"/>
  <c r="AB84" i="1" s="1"/>
  <c r="AK134" i="1"/>
  <c r="AL146" i="1" s="1"/>
  <c r="T133" i="1"/>
  <c r="AK132" i="1"/>
  <c r="AL144" i="1" s="1"/>
  <c r="T131" i="1"/>
  <c r="AK130" i="1"/>
  <c r="AL142" i="1" s="1"/>
  <c r="AL85" i="1"/>
  <c r="AL102" i="1" s="1"/>
  <c r="V133" i="1"/>
  <c r="V131" i="1"/>
  <c r="AC94" i="1"/>
  <c r="H87" i="1"/>
  <c r="AB96" i="1"/>
  <c r="AB91" i="1"/>
  <c r="AB94" i="1"/>
  <c r="AB89" i="1"/>
  <c r="AK83" i="1"/>
  <c r="AL95" i="1" s="1"/>
  <c r="T82" i="1"/>
  <c r="AC91" i="1"/>
  <c r="AJ85" i="1"/>
  <c r="AL92" i="1" s="1"/>
  <c r="AJ83" i="1"/>
  <c r="AL90" i="1" s="1"/>
  <c r="S82" i="1"/>
  <c r="AL86" i="1"/>
  <c r="AL103" i="1" s="1"/>
  <c r="AL84" i="1"/>
  <c r="AL101" i="1" s="1"/>
  <c r="AL82" i="1"/>
  <c r="AL99" i="1" s="1"/>
  <c r="V85" i="1"/>
  <c r="AK86" i="1"/>
  <c r="AL98" i="1" s="1"/>
  <c r="AK84" i="1"/>
  <c r="AL96" i="1" s="1"/>
  <c r="T83" i="1"/>
  <c r="AK82" i="1"/>
  <c r="AL94" i="1" s="1"/>
  <c r="AJ86" i="1"/>
  <c r="AL93" i="1" s="1"/>
  <c r="AJ84" i="1"/>
  <c r="AL91" i="1" s="1"/>
  <c r="AJ82" i="1"/>
  <c r="AC89" i="1"/>
  <c r="V82" i="1"/>
  <c r="Z12" i="1"/>
  <c r="AG31" i="1"/>
  <c r="AD21" i="1"/>
  <c r="L21" i="1"/>
  <c r="AF21" i="1" s="1"/>
  <c r="AE31" i="1"/>
  <c r="AM132" i="1" l="1"/>
  <c r="AM149" i="1" s="1"/>
  <c r="AG134" i="1"/>
  <c r="AB144" i="1" s="1"/>
  <c r="AC133" i="1"/>
  <c r="AE85" i="1"/>
  <c r="AB85" i="1" s="1"/>
  <c r="AG82" i="1"/>
  <c r="AB92" i="1" s="1"/>
  <c r="AC140" i="1"/>
  <c r="AM90" i="1"/>
  <c r="AM100" i="1"/>
  <c r="AE131" i="1"/>
  <c r="AB131" i="1" s="1"/>
  <c r="AM134" i="1"/>
  <c r="AM151" i="1" s="1"/>
  <c r="AM130" i="1"/>
  <c r="AM142" i="1" s="1"/>
  <c r="AM84" i="1"/>
  <c r="AM96" i="1" s="1"/>
  <c r="W83" i="1"/>
  <c r="W86" i="1"/>
  <c r="AK125" i="1"/>
  <c r="AK77" i="1"/>
  <c r="AK107" i="1" s="1"/>
  <c r="AG132" i="1"/>
  <c r="AB142" i="1" s="1"/>
  <c r="AC142" i="1"/>
  <c r="AE83" i="1"/>
  <c r="AB83" i="1" s="1"/>
  <c r="AG83" i="1"/>
  <c r="AB93" i="1" s="1"/>
  <c r="AC139" i="1"/>
  <c r="AF134" i="1"/>
  <c r="AF133" i="1"/>
  <c r="AC138" i="1"/>
  <c r="AC141" i="1"/>
  <c r="AG131" i="1"/>
  <c r="AC132" i="1"/>
  <c r="AE132" i="1"/>
  <c r="AL136" i="1"/>
  <c r="AM131" i="1"/>
  <c r="W131" i="1"/>
  <c r="AC130" i="1"/>
  <c r="AE130" i="1"/>
  <c r="AM133" i="1"/>
  <c r="W133" i="1"/>
  <c r="AG133" i="1"/>
  <c r="AC143" i="1"/>
  <c r="AC134" i="1"/>
  <c r="AE134" i="1"/>
  <c r="AC135" i="1"/>
  <c r="AF130" i="1"/>
  <c r="AC137" i="1"/>
  <c r="AF132" i="1"/>
  <c r="AB133" i="1"/>
  <c r="AC136" i="1"/>
  <c r="AF131" i="1"/>
  <c r="AM93" i="1"/>
  <c r="AM103" i="1"/>
  <c r="AM98" i="1"/>
  <c r="AM82" i="1"/>
  <c r="W82" i="1"/>
  <c r="AL88" i="1"/>
  <c r="AL89" i="1"/>
  <c r="AF82" i="1"/>
  <c r="AC87" i="1"/>
  <c r="AC88" i="1"/>
  <c r="AF83" i="1"/>
  <c r="AM85" i="1"/>
  <c r="W85" i="1"/>
  <c r="AC82" i="1"/>
  <c r="AE82" i="1"/>
  <c r="L58" i="1"/>
  <c r="AF31" i="1"/>
  <c r="AH31" i="1" s="1"/>
  <c r="Y48" i="1"/>
  <c r="Z48" i="1"/>
  <c r="Z49" i="1" s="1"/>
  <c r="AM139" i="1" l="1"/>
  <c r="AM144" i="1"/>
  <c r="AM91" i="1"/>
  <c r="AM101" i="1"/>
  <c r="AM137" i="1"/>
  <c r="AM147" i="1"/>
  <c r="AM146" i="1"/>
  <c r="AM141" i="1"/>
  <c r="N107" i="1"/>
  <c r="N105" i="1"/>
  <c r="AK155" i="1"/>
  <c r="N153" i="1"/>
  <c r="N155" i="1"/>
  <c r="AM150" i="1"/>
  <c r="AM140" i="1"/>
  <c r="AM145" i="1"/>
  <c r="AB141" i="1"/>
  <c r="AB135" i="1"/>
  <c r="AB130" i="1"/>
  <c r="AA131" i="1" s="1"/>
  <c r="AG144" i="1" a="1"/>
  <c r="AG144" i="1" s="1"/>
  <c r="AG136" i="1" s="1"/>
  <c r="U138" i="1" s="1"/>
  <c r="AB137" i="1"/>
  <c r="AB134" i="1"/>
  <c r="AB136" i="1"/>
  <c r="AB138" i="1"/>
  <c r="AM138" i="1"/>
  <c r="AM148" i="1"/>
  <c r="AM143" i="1"/>
  <c r="AB139" i="1"/>
  <c r="AB143" i="1"/>
  <c r="AB132" i="1"/>
  <c r="AA132" i="1" s="1"/>
  <c r="AM102" i="1"/>
  <c r="AM92" i="1"/>
  <c r="AM97" i="1"/>
  <c r="AB88" i="1"/>
  <c r="AB87" i="1"/>
  <c r="AB82" i="1"/>
  <c r="AG96" i="1" a="1"/>
  <c r="AG96" i="1" s="1"/>
  <c r="AG88" i="1" s="1"/>
  <c r="S89" i="1" s="1"/>
  <c r="AM99" i="1"/>
  <c r="AM89" i="1"/>
  <c r="AM94" i="1"/>
  <c r="Y49" i="1"/>
  <c r="AA93" i="1" l="1"/>
  <c r="Z93" i="1" s="1"/>
  <c r="AJ101" i="1" s="1"/>
  <c r="T139" i="1"/>
  <c r="U140" i="1"/>
  <c r="S141" i="1"/>
  <c r="T140" i="1"/>
  <c r="T141" i="1"/>
  <c r="T137" i="1"/>
  <c r="S139" i="1"/>
  <c r="AA134" i="1"/>
  <c r="AA135" i="1"/>
  <c r="AA133" i="1"/>
  <c r="Z132" i="1"/>
  <c r="AJ140" i="1" s="1"/>
  <c r="Z131" i="1"/>
  <c r="AJ139" i="1" s="1"/>
  <c r="AA137" i="1"/>
  <c r="AA87" i="1"/>
  <c r="Z87" i="1" s="1"/>
  <c r="AA138" i="1"/>
  <c r="AJ137" i="1"/>
  <c r="AK154" i="1"/>
  <c r="AJ151" i="1"/>
  <c r="AJ152" i="1"/>
  <c r="AJ154" i="1"/>
  <c r="U139" i="1"/>
  <c r="U141" i="1"/>
  <c r="U137" i="1"/>
  <c r="S140" i="1"/>
  <c r="S138" i="1"/>
  <c r="AA141" i="1"/>
  <c r="T89" i="1"/>
  <c r="AA88" i="1"/>
  <c r="Z88" i="1" s="1"/>
  <c r="AJ96" i="1" s="1"/>
  <c r="T90" i="1"/>
  <c r="AA136" i="1"/>
  <c r="AA130" i="1"/>
  <c r="AA140" i="1"/>
  <c r="AA142" i="1"/>
  <c r="AA139" i="1"/>
  <c r="T138" i="1"/>
  <c r="S137" i="1"/>
  <c r="AA82" i="1"/>
  <c r="AA86" i="1"/>
  <c r="AA90" i="1"/>
  <c r="AA85" i="1"/>
  <c r="AA84" i="1"/>
  <c r="AA89" i="1"/>
  <c r="AA91" i="1"/>
  <c r="AA94" i="1"/>
  <c r="AJ106" i="1"/>
  <c r="AJ89" i="1"/>
  <c r="S92" i="1"/>
  <c r="AK106" i="1"/>
  <c r="T92" i="1"/>
  <c r="AJ103" i="1"/>
  <c r="AJ104" i="1"/>
  <c r="S91" i="1"/>
  <c r="S93" i="1"/>
  <c r="T93" i="1"/>
  <c r="T91" i="1"/>
  <c r="U91" i="1"/>
  <c r="U93" i="1"/>
  <c r="U92" i="1"/>
  <c r="S90" i="1"/>
  <c r="U90" i="1"/>
  <c r="U89" i="1"/>
  <c r="AA83" i="1"/>
  <c r="AA92" i="1"/>
  <c r="AJ95" i="1" l="1"/>
  <c r="AJ155" i="1"/>
  <c r="Z141" i="1"/>
  <c r="AJ149" i="1" s="1"/>
  <c r="Z139" i="1"/>
  <c r="AJ147" i="1" s="1"/>
  <c r="Z142" i="1"/>
  <c r="AJ150" i="1" s="1"/>
  <c r="Z140" i="1"/>
  <c r="AJ148" i="1" s="1"/>
  <c r="AP137" i="1"/>
  <c r="AR137" i="1"/>
  <c r="Z133" i="1"/>
  <c r="AJ141" i="1" s="1"/>
  <c r="Z137" i="1"/>
  <c r="AJ145" i="1" s="1"/>
  <c r="Z130" i="1"/>
  <c r="AJ138" i="1" s="1"/>
  <c r="Z138" i="1"/>
  <c r="AJ146" i="1" s="1"/>
  <c r="Z135" i="1"/>
  <c r="AJ143" i="1" s="1"/>
  <c r="Z136" i="1"/>
  <c r="AJ144" i="1" s="1"/>
  <c r="Z134" i="1"/>
  <c r="AJ142" i="1" s="1"/>
  <c r="Z92" i="1"/>
  <c r="AJ100" i="1" s="1"/>
  <c r="Z84" i="1"/>
  <c r="AJ92" i="1" s="1"/>
  <c r="Z83" i="1"/>
  <c r="AJ91" i="1" s="1"/>
  <c r="Z85" i="1"/>
  <c r="AJ93" i="1" s="1"/>
  <c r="Z90" i="1"/>
  <c r="AJ98" i="1" s="1"/>
  <c r="AP89" i="1"/>
  <c r="AR89" i="1"/>
  <c r="Z86" i="1"/>
  <c r="AJ94" i="1" s="1"/>
  <c r="AJ107" i="1"/>
  <c r="Z82" i="1"/>
  <c r="AJ90" i="1" s="1"/>
  <c r="Z94" i="1"/>
  <c r="AJ102" i="1" s="1"/>
  <c r="Z91" i="1"/>
  <c r="AJ99" i="1" s="1"/>
  <c r="Z89" i="1"/>
  <c r="AJ97" i="1" s="1"/>
  <c r="L56" i="1" l="1"/>
  <c r="AQ137" i="1"/>
  <c r="AJ156" i="1"/>
  <c r="AK156" i="1"/>
  <c r="AQ89" i="1"/>
  <c r="AJ108" i="1"/>
  <c r="AK108" i="1"/>
  <c r="AJ159" i="1" l="1"/>
  <c r="AJ158" i="1"/>
  <c r="AJ157" i="1"/>
  <c r="AJ160" i="1"/>
  <c r="AK160" i="1"/>
  <c r="AS137" i="1"/>
  <c r="AJ109" i="1"/>
  <c r="AJ110" i="1"/>
  <c r="AJ111" i="1"/>
  <c r="AK112" i="1"/>
  <c r="AJ112" i="1"/>
  <c r="AS89" i="1"/>
  <c r="AJ161" i="1" l="1"/>
  <c r="AJ162" i="1"/>
  <c r="AJ163" i="1"/>
  <c r="AJ115" i="1"/>
  <c r="AJ113" i="1"/>
  <c r="M106" i="1" s="1"/>
  <c r="AJ114" i="1"/>
  <c r="M154" i="1" l="1"/>
  <c r="Y30" i="1"/>
  <c r="AG30" i="1" s="1"/>
  <c r="AE30" i="1" l="1"/>
  <c r="AF20" i="1" s="1"/>
  <c r="AE18" i="1" l="1"/>
  <c r="AF18" i="1"/>
  <c r="AD16" i="1"/>
  <c r="AF19" i="1"/>
  <c r="AF30" i="1"/>
  <c r="AH30" i="1" s="1"/>
  <c r="AD20" i="1"/>
  <c r="AF17" i="1"/>
  <c r="AE20" i="1"/>
  <c r="Z50" i="1"/>
  <c r="AF16" i="1"/>
  <c r="AD19" i="1"/>
  <c r="AE17" i="1"/>
  <c r="AE16" i="1"/>
  <c r="Y50" i="1"/>
  <c r="Y53" i="1" s="1"/>
  <c r="AE19" i="1"/>
  <c r="AD18" i="1"/>
  <c r="AD17" i="1"/>
  <c r="AG18" i="1" l="1"/>
  <c r="AG19" i="1"/>
  <c r="Z54" i="1"/>
  <c r="Y54" i="1"/>
  <c r="Y55" i="1" s="1"/>
  <c r="AD15" i="1"/>
  <c r="AE15" i="1"/>
  <c r="AG20" i="1"/>
  <c r="AG17" i="1"/>
  <c r="AG16" i="1"/>
  <c r="Y52" i="1"/>
  <c r="AF15" i="1"/>
  <c r="Y51" i="1"/>
  <c r="Y56" i="1" l="1"/>
  <c r="Y57" i="1"/>
  <c r="C61" i="1"/>
  <c r="B49" i="1" s="1"/>
  <c r="M60" i="1"/>
  <c r="G61" i="1"/>
  <c r="G49" i="1" s="1"/>
  <c r="M52" i="1" l="1"/>
  <c r="M48" i="1"/>
  <c r="L59" i="1" s="1"/>
  <c r="A55" i="1" l="1"/>
</calcChain>
</file>

<file path=xl/sharedStrings.xml><?xml version="1.0" encoding="utf-8"?>
<sst xmlns="http://schemas.openxmlformats.org/spreadsheetml/2006/main" count="245" uniqueCount="100">
  <si>
    <t>売上減少率</t>
    <rPh sb="0" eb="2">
      <t>ウリアゲ</t>
    </rPh>
    <rPh sb="2" eb="4">
      <t>ゲンショウ</t>
    </rPh>
    <rPh sb="4" eb="5">
      <t>リツ</t>
    </rPh>
    <phoneticPr fontId="2"/>
  </si>
  <si>
    <t>▲50％以上</t>
    <rPh sb="4" eb="6">
      <t>イジョウ</t>
    </rPh>
    <phoneticPr fontId="2"/>
  </si>
  <si>
    <t>▲30％～50％</t>
    <phoneticPr fontId="2"/>
  </si>
  <si>
    <t>法　人</t>
    <rPh sb="0" eb="1">
      <t>ホウ</t>
    </rPh>
    <rPh sb="2" eb="3">
      <t>ヒト</t>
    </rPh>
    <phoneticPr fontId="2"/>
  </si>
  <si>
    <t>個　人</t>
    <rPh sb="0" eb="1">
      <t>コ</t>
    </rPh>
    <rPh sb="2" eb="3">
      <t>ヒト</t>
    </rPh>
    <phoneticPr fontId="2"/>
  </si>
  <si>
    <t>50万円</t>
    <rPh sb="2" eb="4">
      <t>マンエン</t>
    </rPh>
    <phoneticPr fontId="2"/>
  </si>
  <si>
    <t>30万円</t>
    <rPh sb="2" eb="4">
      <t>マンエン</t>
    </rPh>
    <phoneticPr fontId="2"/>
  </si>
  <si>
    <t>100万円</t>
    <rPh sb="3" eb="5">
      <t>マンエン</t>
    </rPh>
    <phoneticPr fontId="2"/>
  </si>
  <si>
    <t>60万円</t>
    <rPh sb="2" eb="4">
      <t>マンエン</t>
    </rPh>
    <phoneticPr fontId="2"/>
  </si>
  <si>
    <t>150万円</t>
    <rPh sb="3" eb="5">
      <t>マンエン</t>
    </rPh>
    <phoneticPr fontId="2"/>
  </si>
  <si>
    <t>90万円</t>
    <rPh sb="2" eb="4">
      <t>マンエン</t>
    </rPh>
    <phoneticPr fontId="2"/>
  </si>
  <si>
    <t>250万円</t>
    <rPh sb="3" eb="5">
      <t>マンエン</t>
    </rPh>
    <phoneticPr fontId="2"/>
  </si>
  <si>
    <t>１．売上高入力</t>
    <rPh sb="2" eb="4">
      <t>ウリアゲ</t>
    </rPh>
    <rPh sb="4" eb="5">
      <t>ダカ</t>
    </rPh>
    <rPh sb="5" eb="7">
      <t>ニュウリョク</t>
    </rPh>
    <phoneticPr fontId="2"/>
  </si>
  <si>
    <t>年間売上高 1億円以下</t>
    <rPh sb="0" eb="2">
      <t>ネンカン</t>
    </rPh>
    <rPh sb="2" eb="4">
      <t>ウリアゲ</t>
    </rPh>
    <rPh sb="4" eb="5">
      <t>ダカ</t>
    </rPh>
    <rPh sb="7" eb="9">
      <t>オクエン</t>
    </rPh>
    <rPh sb="9" eb="11">
      <t>イカ</t>
    </rPh>
    <phoneticPr fontId="2"/>
  </si>
  <si>
    <t>年間売上高 1億円超～5億円</t>
    <rPh sb="0" eb="2">
      <t>ネンカン</t>
    </rPh>
    <rPh sb="2" eb="4">
      <t>ウリアゲ</t>
    </rPh>
    <rPh sb="4" eb="5">
      <t>ダカ</t>
    </rPh>
    <rPh sb="7" eb="9">
      <t>オクエン</t>
    </rPh>
    <rPh sb="9" eb="10">
      <t>チョウ</t>
    </rPh>
    <rPh sb="12" eb="14">
      <t>オクエン</t>
    </rPh>
    <phoneticPr fontId="2"/>
  </si>
  <si>
    <t>年間売上高 5億円超</t>
    <rPh sb="0" eb="2">
      <t>ネンカン</t>
    </rPh>
    <rPh sb="2" eb="4">
      <t>ウリアゲ</t>
    </rPh>
    <rPh sb="4" eb="5">
      <t>ダカ</t>
    </rPh>
    <rPh sb="7" eb="9">
      <t>オクエン</t>
    </rPh>
    <rPh sb="9" eb="10">
      <t>チョウ</t>
    </rPh>
    <phoneticPr fontId="2"/>
  </si>
  <si>
    <t>３．上限値</t>
    <rPh sb="2" eb="5">
      <t>ジョウゲンチ</t>
    </rPh>
    <phoneticPr fontId="2"/>
  </si>
  <si>
    <t>４．給付額</t>
    <rPh sb="2" eb="5">
      <t>キュウフガク</t>
    </rPh>
    <phoneticPr fontId="2"/>
  </si>
  <si>
    <t>―</t>
    <phoneticPr fontId="2"/>
  </si>
  <si>
    <t>×</t>
    <phoneticPr fontId="2"/>
  </si>
  <si>
    <t>＝</t>
    <phoneticPr fontId="2"/>
  </si>
  <si>
    <t>基準期間の売上高</t>
    <rPh sb="0" eb="2">
      <t>キジュン</t>
    </rPh>
    <rPh sb="2" eb="4">
      <t>キカン</t>
    </rPh>
    <rPh sb="5" eb="7">
      <t>ウリアゲ</t>
    </rPh>
    <rPh sb="7" eb="8">
      <t>ダカ</t>
    </rPh>
    <phoneticPr fontId="2"/>
  </si>
  <si>
    <t>対象月の売上高</t>
    <rPh sb="0" eb="2">
      <t>タイショウ</t>
    </rPh>
    <rPh sb="2" eb="3">
      <t>ツキ</t>
    </rPh>
    <rPh sb="4" eb="6">
      <t>ウリアゲ</t>
    </rPh>
    <rPh sb="6" eb="7">
      <t>ダカ</t>
    </rPh>
    <phoneticPr fontId="2"/>
  </si>
  <si>
    <t>個人</t>
    <rPh sb="0" eb="2">
      <t>コジン</t>
    </rPh>
    <phoneticPr fontId="2"/>
  </si>
  <si>
    <t>法人</t>
    <rPh sb="0" eb="2">
      <t>ホウジン</t>
    </rPh>
    <phoneticPr fontId="2"/>
  </si>
  <si>
    <t>２．年間売上高</t>
    <phoneticPr fontId="2"/>
  </si>
  <si>
    <t>・・に入力</t>
    <rPh sb="3" eb="5">
      <t>ニュウリョク</t>
    </rPh>
    <phoneticPr fontId="2"/>
  </si>
  <si>
    <t>・・・上表の</t>
    <rPh sb="3" eb="4">
      <t>ウエ</t>
    </rPh>
    <rPh sb="4" eb="5">
      <t>ヒョウ</t>
    </rPh>
    <phoneticPr fontId="2"/>
  </si>
  <si>
    <t>2018.11~2019.3</t>
    <phoneticPr fontId="2"/>
  </si>
  <si>
    <t>2019.11~2020.3</t>
    <phoneticPr fontId="2"/>
  </si>
  <si>
    <t>2020.11~2021.3</t>
    <phoneticPr fontId="2"/>
  </si>
  <si>
    <r>
      <t>の月を</t>
    </r>
    <r>
      <rPr>
        <u val="double"/>
        <sz val="11"/>
        <color theme="1"/>
        <rFont val="游ゴシック"/>
        <family val="3"/>
        <charset val="128"/>
        <scheme val="minor"/>
      </rPr>
      <t>含む事業年度の年間売上高</t>
    </r>
    <r>
      <rPr>
        <sz val="11"/>
        <color theme="1"/>
        <rFont val="游ゴシック"/>
        <family val="2"/>
        <charset val="128"/>
        <scheme val="minor"/>
      </rPr>
      <t>（複数あるの場合、年間売上高が１番低いもの）</t>
    </r>
    <rPh sb="1" eb="2">
      <t>ツキ</t>
    </rPh>
    <rPh sb="3" eb="4">
      <t>フク</t>
    </rPh>
    <rPh sb="5" eb="7">
      <t>ジギョウ</t>
    </rPh>
    <rPh sb="7" eb="9">
      <t>ネンド</t>
    </rPh>
    <rPh sb="10" eb="12">
      <t>ネンカン</t>
    </rPh>
    <rPh sb="12" eb="15">
      <t>ウリアゲダカ</t>
    </rPh>
    <rPh sb="16" eb="18">
      <t>フクスウ</t>
    </rPh>
    <rPh sb="21" eb="23">
      <t>バアイ</t>
    </rPh>
    <rPh sb="32" eb="33">
      <t>ヒク</t>
    </rPh>
    <phoneticPr fontId="2"/>
  </si>
  <si>
    <t>法人</t>
    <rPh sb="0" eb="2">
      <t>ホウジン</t>
    </rPh>
    <phoneticPr fontId="2"/>
  </si>
  <si>
    <t>個人事業</t>
    <rPh sb="0" eb="2">
      <t>コジン</t>
    </rPh>
    <rPh sb="2" eb="4">
      <t>ジギョウ</t>
    </rPh>
    <phoneticPr fontId="2"/>
  </si>
  <si>
    <r>
      <t>１．種別（該当するものを</t>
    </r>
    <r>
      <rPr>
        <sz val="11"/>
        <color theme="1"/>
        <rFont val="Segoe UI Symbol"/>
        <family val="2"/>
      </rPr>
      <t>☑</t>
    </r>
    <r>
      <rPr>
        <sz val="11"/>
        <color theme="1"/>
        <rFont val="游ゴシック"/>
        <family val="2"/>
        <charset val="128"/>
        <scheme val="minor"/>
      </rPr>
      <t>）</t>
    </r>
    <rPh sb="2" eb="4">
      <t>シュベツ</t>
    </rPh>
    <rPh sb="5" eb="7">
      <t>ガイトウ</t>
    </rPh>
    <phoneticPr fontId="2"/>
  </si>
  <si>
    <t>50以上</t>
    <rPh sb="2" eb="4">
      <t>イジョウ</t>
    </rPh>
    <phoneticPr fontId="2"/>
  </si>
  <si>
    <t>30-50</t>
    <phoneticPr fontId="2"/>
  </si>
  <si>
    <t>対象外</t>
    <rPh sb="0" eb="3">
      <t>タイショウガイ</t>
    </rPh>
    <phoneticPr fontId="2"/>
  </si>
  <si>
    <t>1億以下</t>
    <rPh sb="1" eb="2">
      <t>オク</t>
    </rPh>
    <rPh sb="2" eb="4">
      <t>イカ</t>
    </rPh>
    <phoneticPr fontId="2"/>
  </si>
  <si>
    <t>5億超</t>
    <rPh sb="1" eb="2">
      <t>オク</t>
    </rPh>
    <rPh sb="2" eb="3">
      <t>コ</t>
    </rPh>
    <phoneticPr fontId="2"/>
  </si>
  <si>
    <t>4-5</t>
    <phoneticPr fontId="2"/>
  </si>
  <si>
    <t>計</t>
    <rPh sb="0" eb="1">
      <t>ケイ</t>
    </rPh>
    <phoneticPr fontId="2"/>
  </si>
  <si>
    <t>そのまま</t>
    <phoneticPr fontId="2"/>
  </si>
  <si>
    <t>法人個人</t>
    <rPh sb="0" eb="2">
      <t>ホウジン</t>
    </rPh>
    <rPh sb="2" eb="4">
      <t>コジン</t>
    </rPh>
    <phoneticPr fontId="2"/>
  </si>
  <si>
    <t>率</t>
    <rPh sb="0" eb="1">
      <t>リツ</t>
    </rPh>
    <phoneticPr fontId="2"/>
  </si>
  <si>
    <t>個人</t>
    <rPh sb="0" eb="2">
      <t>コジン</t>
    </rPh>
    <phoneticPr fontId="2"/>
  </si>
  <si>
    <t>額</t>
    <rPh sb="0" eb="1">
      <t>ガク</t>
    </rPh>
    <phoneticPr fontId="2"/>
  </si>
  <si>
    <t>率1</t>
    <rPh sb="0" eb="1">
      <t>リツ</t>
    </rPh>
    <phoneticPr fontId="2"/>
  </si>
  <si>
    <t>率2</t>
    <rPh sb="0" eb="1">
      <t>リツ</t>
    </rPh>
    <phoneticPr fontId="2"/>
  </si>
  <si>
    <t>額1</t>
    <rPh sb="0" eb="1">
      <t>ガク</t>
    </rPh>
    <phoneticPr fontId="2"/>
  </si>
  <si>
    <t>額2</t>
    <rPh sb="0" eb="1">
      <t>ガク</t>
    </rPh>
    <phoneticPr fontId="2"/>
  </si>
  <si>
    <t>額3</t>
    <rPh sb="0" eb="1">
      <t>ガク</t>
    </rPh>
    <phoneticPr fontId="2"/>
  </si>
  <si>
    <t>減少率</t>
    <rPh sb="0" eb="2">
      <t>ゲンショウ</t>
    </rPh>
    <rPh sb="2" eb="3">
      <t>リツ</t>
    </rPh>
    <phoneticPr fontId="2"/>
  </si>
  <si>
    <t>対Ａ</t>
    <rPh sb="0" eb="1">
      <t>タイ</t>
    </rPh>
    <phoneticPr fontId="2"/>
  </si>
  <si>
    <t>対Ｂ</t>
    <rPh sb="0" eb="1">
      <t>タイ</t>
    </rPh>
    <phoneticPr fontId="2"/>
  </si>
  <si>
    <t>対Ｃ</t>
    <rPh sb="0" eb="1">
      <t>タイ</t>
    </rPh>
    <phoneticPr fontId="2"/>
  </si>
  <si>
    <t>Ａ</t>
    <phoneticPr fontId="2"/>
  </si>
  <si>
    <t>Ｂ</t>
    <phoneticPr fontId="2"/>
  </si>
  <si>
    <t>Ｃ</t>
    <phoneticPr fontId="2"/>
  </si>
  <si>
    <t>対象期間</t>
    <rPh sb="0" eb="2">
      <t>タイショウ</t>
    </rPh>
    <rPh sb="2" eb="4">
      <t>キカン</t>
    </rPh>
    <phoneticPr fontId="2"/>
  </si>
  <si>
    <t>最大値</t>
    <rPh sb="0" eb="3">
      <t>サイダイチ</t>
    </rPh>
    <phoneticPr fontId="2"/>
  </si>
  <si>
    <t>表示データ連動</t>
    <rPh sb="0" eb="2">
      <t>ヒョウジ</t>
    </rPh>
    <rPh sb="5" eb="7">
      <t>レンドウ</t>
    </rPh>
    <phoneticPr fontId="2"/>
  </si>
  <si>
    <t>※未経過月は空欄、売上高０の月は０</t>
    <rPh sb="1" eb="2">
      <t>ミ</t>
    </rPh>
    <rPh sb="2" eb="4">
      <t>ケイカ</t>
    </rPh>
    <rPh sb="4" eb="5">
      <t>ツキ</t>
    </rPh>
    <rPh sb="6" eb="8">
      <t>クウラン</t>
    </rPh>
    <rPh sb="9" eb="11">
      <t>ウリアゲ</t>
    </rPh>
    <rPh sb="11" eb="12">
      <t>ダカ</t>
    </rPh>
    <rPh sb="14" eb="15">
      <t>ツキ</t>
    </rPh>
    <phoneticPr fontId="2"/>
  </si>
  <si>
    <t>使用値</t>
    <rPh sb="0" eb="2">
      <t>シヨウ</t>
    </rPh>
    <rPh sb="2" eb="3">
      <t>チ</t>
    </rPh>
    <phoneticPr fontId="2"/>
  </si>
  <si>
    <t>可能値</t>
    <rPh sb="0" eb="2">
      <t>カノウ</t>
    </rPh>
    <rPh sb="2" eb="3">
      <t>アタイ</t>
    </rPh>
    <phoneticPr fontId="2"/>
  </si>
  <si>
    <t>減少率</t>
    <rPh sb="0" eb="2">
      <t>ゲンショウ</t>
    </rPh>
    <rPh sb="2" eb="3">
      <t>リツ</t>
    </rPh>
    <phoneticPr fontId="2"/>
  </si>
  <si>
    <t>3．年間売上高</t>
    <phoneticPr fontId="2"/>
  </si>
  <si>
    <t>4．上限値</t>
    <rPh sb="2" eb="5">
      <t>ジョウゲンチ</t>
    </rPh>
    <phoneticPr fontId="2"/>
  </si>
  <si>
    <t>5．給付額</t>
    <rPh sb="2" eb="5">
      <t>キュウフガク</t>
    </rPh>
    <phoneticPr fontId="2"/>
  </si>
  <si>
    <t>【法人】</t>
    <rPh sb="1" eb="3">
      <t>ホウジン</t>
    </rPh>
    <phoneticPr fontId="2"/>
  </si>
  <si>
    <t>【個人事業】</t>
    <rPh sb="1" eb="3">
      <t>コジン</t>
    </rPh>
    <rPh sb="3" eb="5">
      <t>ジギョウ</t>
    </rPh>
    <phoneticPr fontId="2"/>
  </si>
  <si>
    <t>【給付額】</t>
    <rPh sb="1" eb="4">
      <t>キュウフガク</t>
    </rPh>
    <phoneticPr fontId="2"/>
  </si>
  <si>
    <t>【算定】</t>
    <rPh sb="1" eb="3">
      <t>サンテイ</t>
    </rPh>
    <phoneticPr fontId="2"/>
  </si>
  <si>
    <t>配列</t>
    <rPh sb="0" eb="2">
      <t>ハイレツ</t>
    </rPh>
    <phoneticPr fontId="2"/>
  </si>
  <si>
    <t>１．種別（該当するものを選択）</t>
    <rPh sb="2" eb="4">
      <t>シュベツ</t>
    </rPh>
    <rPh sb="5" eb="7">
      <t>ガイトウ</t>
    </rPh>
    <rPh sb="12" eb="14">
      <t>センタク</t>
    </rPh>
    <phoneticPr fontId="2"/>
  </si>
  <si>
    <t>【種別】</t>
    <rPh sb="1" eb="3">
      <t>シュベツ</t>
    </rPh>
    <phoneticPr fontId="2"/>
  </si>
  <si>
    <r>
      <t>の月を</t>
    </r>
    <r>
      <rPr>
        <u val="double"/>
        <sz val="12"/>
        <color theme="1"/>
        <rFont val="游ゴシック"/>
        <family val="3"/>
        <charset val="128"/>
        <scheme val="minor"/>
      </rPr>
      <t>含む事業年度の年間売上高</t>
    </r>
    <r>
      <rPr>
        <sz val="12"/>
        <color theme="1"/>
        <rFont val="游ゴシック"/>
        <family val="2"/>
        <charset val="128"/>
        <scheme val="minor"/>
      </rPr>
      <t>（複数ある場合、年間売上高が１番高いもの）</t>
    </r>
    <rPh sb="1" eb="2">
      <t>ツキ</t>
    </rPh>
    <rPh sb="3" eb="4">
      <t>フク</t>
    </rPh>
    <rPh sb="5" eb="7">
      <t>ジギョウ</t>
    </rPh>
    <rPh sb="7" eb="9">
      <t>ネンド</t>
    </rPh>
    <rPh sb="10" eb="12">
      <t>ネンカン</t>
    </rPh>
    <rPh sb="12" eb="15">
      <t>ウリアゲダカ</t>
    </rPh>
    <rPh sb="16" eb="18">
      <t>フクスウ</t>
    </rPh>
    <rPh sb="20" eb="22">
      <t>バアイ</t>
    </rPh>
    <rPh sb="31" eb="32">
      <t>タカ</t>
    </rPh>
    <phoneticPr fontId="2"/>
  </si>
  <si>
    <t>50以下</t>
    <rPh sb="2" eb="4">
      <t>イカ</t>
    </rPh>
    <phoneticPr fontId="2"/>
  </si>
  <si>
    <t>30-50</t>
    <phoneticPr fontId="2"/>
  </si>
  <si>
    <t>事業復活支援金の売上要件による受給の可否及び受給額を試算するのもとなります。</t>
    <rPh sb="0" eb="2">
      <t>ジギョウ</t>
    </rPh>
    <rPh sb="2" eb="4">
      <t>フッカツ</t>
    </rPh>
    <rPh sb="4" eb="7">
      <t>シエンキン</t>
    </rPh>
    <rPh sb="8" eb="10">
      <t>ウリアゲ</t>
    </rPh>
    <rPh sb="10" eb="12">
      <t>ヨウケン</t>
    </rPh>
    <rPh sb="15" eb="17">
      <t>ジュキュウ</t>
    </rPh>
    <rPh sb="18" eb="20">
      <t>カヒ</t>
    </rPh>
    <rPh sb="20" eb="21">
      <t>オヨ</t>
    </rPh>
    <rPh sb="22" eb="24">
      <t>ジュキュウ</t>
    </rPh>
    <rPh sb="24" eb="25">
      <t>ガク</t>
    </rPh>
    <rPh sb="26" eb="28">
      <t>シサン</t>
    </rPh>
    <phoneticPr fontId="2"/>
  </si>
  <si>
    <t>https://www.meti.go.jp/covid-19/jigyo_fukkatsu/index.html</t>
    <phoneticPr fontId="2"/>
  </si>
  <si>
    <t>売上要件以外の受給要件がありますので詳しくは下記サイトをご確認ください。</t>
    <rPh sb="0" eb="4">
      <t>ウリアゲヨウケン</t>
    </rPh>
    <rPh sb="4" eb="6">
      <t>イガイ</t>
    </rPh>
    <rPh sb="7" eb="9">
      <t>ジュキュウ</t>
    </rPh>
    <rPh sb="9" eb="11">
      <t>ヨウケン</t>
    </rPh>
    <rPh sb="18" eb="19">
      <t>クワ</t>
    </rPh>
    <rPh sb="22" eb="24">
      <t>カキ</t>
    </rPh>
    <rPh sb="29" eb="31">
      <t>カクニン</t>
    </rPh>
    <phoneticPr fontId="2"/>
  </si>
  <si>
    <t>基準期間Ａ</t>
    <rPh sb="0" eb="2">
      <t>キジュン</t>
    </rPh>
    <rPh sb="2" eb="4">
      <t>キカン</t>
    </rPh>
    <phoneticPr fontId="2"/>
  </si>
  <si>
    <t>基準期間Ｂ</t>
    <rPh sb="0" eb="4">
      <t>キジュンキカン</t>
    </rPh>
    <phoneticPr fontId="2"/>
  </si>
  <si>
    <t>基準期間Ｃ</t>
    <rPh sb="0" eb="4">
      <t>キジュンキカン</t>
    </rPh>
    <phoneticPr fontId="2"/>
  </si>
  <si>
    <t>2018年（平成30年）</t>
    <rPh sb="4" eb="5">
      <t>ネン</t>
    </rPh>
    <rPh sb="6" eb="8">
      <t>ヘイセイ</t>
    </rPh>
    <rPh sb="10" eb="11">
      <t>ネン</t>
    </rPh>
    <phoneticPr fontId="2"/>
  </si>
  <si>
    <t>2019年（平成31年・令和1年）</t>
    <rPh sb="4" eb="5">
      <t>ネン</t>
    </rPh>
    <rPh sb="6" eb="8">
      <t>ヘイセイ</t>
    </rPh>
    <rPh sb="10" eb="11">
      <t>ネン</t>
    </rPh>
    <rPh sb="12" eb="14">
      <t>レイワ</t>
    </rPh>
    <rPh sb="15" eb="16">
      <t>ネン</t>
    </rPh>
    <phoneticPr fontId="2"/>
  </si>
  <si>
    <t>2020年（令和2年）</t>
    <rPh sb="4" eb="5">
      <t>ネン</t>
    </rPh>
    <rPh sb="6" eb="8">
      <t>レイワ</t>
    </rPh>
    <rPh sb="9" eb="10">
      <t>ネン</t>
    </rPh>
    <phoneticPr fontId="2"/>
  </si>
  <si>
    <t>2021年（令和3年）</t>
    <rPh sb="4" eb="5">
      <t>ネン</t>
    </rPh>
    <rPh sb="6" eb="8">
      <t>レイワ</t>
    </rPh>
    <rPh sb="9" eb="10">
      <t>ネン</t>
    </rPh>
    <phoneticPr fontId="2"/>
  </si>
  <si>
    <t>2022年（令和4年）</t>
    <rPh sb="4" eb="5">
      <t>ネン</t>
    </rPh>
    <rPh sb="6" eb="8">
      <t>レイワ</t>
    </rPh>
    <rPh sb="9" eb="10">
      <t>ネン</t>
    </rPh>
    <phoneticPr fontId="2"/>
  </si>
  <si>
    <t>2．売上高入力（円単位）※売上高が0円の月は「0」を入力</t>
    <rPh sb="2" eb="4">
      <t>ウリアゲ</t>
    </rPh>
    <rPh sb="4" eb="5">
      <t>ダカ</t>
    </rPh>
    <rPh sb="5" eb="7">
      <t>ニュウリョク</t>
    </rPh>
    <rPh sb="8" eb="9">
      <t>エン</t>
    </rPh>
    <rPh sb="9" eb="11">
      <t>タンイ</t>
    </rPh>
    <rPh sb="13" eb="15">
      <t>ウリアゲ</t>
    </rPh>
    <rPh sb="15" eb="16">
      <t>ダカ</t>
    </rPh>
    <rPh sb="18" eb="19">
      <t>エン</t>
    </rPh>
    <rPh sb="20" eb="21">
      <t>ツキ</t>
    </rPh>
    <rPh sb="26" eb="28">
      <t>ニュウリョク</t>
    </rPh>
    <phoneticPr fontId="2"/>
  </si>
  <si>
    <t>本シミュレーションは計算結果が複数存在する場合、「5.給付額【算定】」の計算結果が最大となるものを表示します。</t>
    <rPh sb="0" eb="1">
      <t>ホン</t>
    </rPh>
    <rPh sb="10" eb="12">
      <t>ケイサン</t>
    </rPh>
    <rPh sb="12" eb="14">
      <t>ケッカ</t>
    </rPh>
    <rPh sb="15" eb="17">
      <t>フクスウ</t>
    </rPh>
    <rPh sb="17" eb="19">
      <t>ソンザイ</t>
    </rPh>
    <rPh sb="21" eb="23">
      <t>バアイ</t>
    </rPh>
    <rPh sb="27" eb="30">
      <t>キュウフガク</t>
    </rPh>
    <rPh sb="31" eb="33">
      <t>サンテイ</t>
    </rPh>
    <rPh sb="36" eb="38">
      <t>ケイサン</t>
    </rPh>
    <rPh sb="38" eb="40">
      <t>ケッカ</t>
    </rPh>
    <rPh sb="41" eb="43">
      <t>サイダイ</t>
    </rPh>
    <rPh sb="49" eb="51">
      <t>ヒョウジ</t>
    </rPh>
    <phoneticPr fontId="2"/>
  </si>
  <si>
    <t>基準期間の年間売上高が1億円又は5億円を跨ぐ推移をしている場合は、本シミュレーションの結果が最良とならない場合があります。</t>
    <rPh sb="0" eb="2">
      <t>キジュン</t>
    </rPh>
    <rPh sb="2" eb="4">
      <t>キカン</t>
    </rPh>
    <rPh sb="5" eb="7">
      <t>ネンカン</t>
    </rPh>
    <rPh sb="7" eb="9">
      <t>ウリアゲ</t>
    </rPh>
    <rPh sb="9" eb="10">
      <t>ダカ</t>
    </rPh>
    <rPh sb="12" eb="14">
      <t>オクエン</t>
    </rPh>
    <rPh sb="14" eb="15">
      <t>マタ</t>
    </rPh>
    <rPh sb="17" eb="19">
      <t>オクエン</t>
    </rPh>
    <rPh sb="20" eb="21">
      <t>マタ</t>
    </rPh>
    <rPh sb="22" eb="24">
      <t>スイイ</t>
    </rPh>
    <rPh sb="29" eb="31">
      <t>バアイ</t>
    </rPh>
    <rPh sb="33" eb="34">
      <t>ホン</t>
    </rPh>
    <rPh sb="43" eb="45">
      <t>ケッカ</t>
    </rPh>
    <rPh sb="46" eb="48">
      <t>サイリョウ</t>
    </rPh>
    <rPh sb="53" eb="55">
      <t>バアイ</t>
    </rPh>
    <phoneticPr fontId="2"/>
  </si>
  <si>
    <t>事業復活支援金シミュレーションV6</t>
    <phoneticPr fontId="2"/>
  </si>
  <si>
    <t>※2</t>
    <phoneticPr fontId="2"/>
  </si>
  <si>
    <t>※1</t>
    <phoneticPr fontId="2"/>
  </si>
  <si>
    <t>各月の売上高に新型コロナウイルス感染症対策として国等から得た給付金、補助金等が含まれる場合はその額を除きます。</t>
    <rPh sb="0" eb="1">
      <t>カク</t>
    </rPh>
    <rPh sb="1" eb="2">
      <t>ツキ</t>
    </rPh>
    <rPh sb="3" eb="5">
      <t>ウリアゲ</t>
    </rPh>
    <rPh sb="5" eb="6">
      <t>ダカ</t>
    </rPh>
    <rPh sb="7" eb="9">
      <t>シンガタ</t>
    </rPh>
    <rPh sb="16" eb="19">
      <t>カンセンショウ</t>
    </rPh>
    <rPh sb="19" eb="21">
      <t>タイサク</t>
    </rPh>
    <rPh sb="24" eb="25">
      <t>クニ</t>
    </rPh>
    <rPh sb="25" eb="26">
      <t>トウ</t>
    </rPh>
    <rPh sb="28" eb="29">
      <t>エ</t>
    </rPh>
    <rPh sb="30" eb="33">
      <t>キュウフキン</t>
    </rPh>
    <rPh sb="34" eb="37">
      <t>ホジョキン</t>
    </rPh>
    <rPh sb="37" eb="38">
      <t>トウ</t>
    </rPh>
    <rPh sb="39" eb="40">
      <t>フク</t>
    </rPh>
    <rPh sb="43" eb="45">
      <t>バアイ</t>
    </rPh>
    <rPh sb="48" eb="49">
      <t>ガク</t>
    </rPh>
    <rPh sb="50" eb="51">
      <t>ノゾ</t>
    </rPh>
    <phoneticPr fontId="2"/>
  </si>
  <si>
    <t>地方公共団体による時短要請等に応じており、それに伴う協力金等を受給する場合（受給しようとする場合）には</t>
    <rPh sb="0" eb="2">
      <t>チホウ</t>
    </rPh>
    <rPh sb="2" eb="4">
      <t>コウキョウ</t>
    </rPh>
    <rPh sb="4" eb="6">
      <t>ダンタイ</t>
    </rPh>
    <rPh sb="9" eb="11">
      <t>ジタン</t>
    </rPh>
    <rPh sb="11" eb="13">
      <t>ヨウセイ</t>
    </rPh>
    <rPh sb="13" eb="14">
      <t>トウ</t>
    </rPh>
    <rPh sb="15" eb="16">
      <t>オウ</t>
    </rPh>
    <rPh sb="24" eb="25">
      <t>トモナ</t>
    </rPh>
    <rPh sb="26" eb="29">
      <t>キョウリョクキン</t>
    </rPh>
    <rPh sb="29" eb="30">
      <t>トウ</t>
    </rPh>
    <rPh sb="31" eb="33">
      <t>ジュキュウ</t>
    </rPh>
    <rPh sb="35" eb="37">
      <t>バアイ</t>
    </rPh>
    <rPh sb="38" eb="40">
      <t>ジュキュウ</t>
    </rPh>
    <rPh sb="46" eb="48">
      <t>バアイ</t>
    </rPh>
    <phoneticPr fontId="2"/>
  </si>
  <si>
    <t>「対象月中に時短要請等に応じた分」に相当する金額を対象月の売上高に含めます。</t>
    <rPh sb="18" eb="20">
      <t>ソウトウ</t>
    </rPh>
    <rPh sb="22" eb="24">
      <t>キンガク</t>
    </rPh>
    <rPh sb="25" eb="27">
      <t>タイショウ</t>
    </rPh>
    <rPh sb="27" eb="28">
      <t>ツキ</t>
    </rPh>
    <rPh sb="29" eb="31">
      <t>ウリアゲ</t>
    </rPh>
    <rPh sb="31" eb="32">
      <t>ダカ</t>
    </rPh>
    <rPh sb="33" eb="34">
      <t>フク</t>
    </rPh>
    <phoneticPr fontId="2"/>
  </si>
  <si>
    <t>（持続化給付金、家賃支援給付金、一時支援金、月次支援金　等）</t>
    <rPh sb="1" eb="3">
      <t>ジゾク</t>
    </rPh>
    <rPh sb="3" eb="4">
      <t>カ</t>
    </rPh>
    <rPh sb="4" eb="7">
      <t>キュウフキン</t>
    </rPh>
    <rPh sb="8" eb="10">
      <t>ヤチン</t>
    </rPh>
    <rPh sb="10" eb="12">
      <t>シエン</t>
    </rPh>
    <rPh sb="12" eb="15">
      <t>キュウフキン</t>
    </rPh>
    <rPh sb="16" eb="18">
      <t>イチジ</t>
    </rPh>
    <rPh sb="18" eb="20">
      <t>シエン</t>
    </rPh>
    <rPh sb="20" eb="21">
      <t>キン</t>
    </rPh>
    <rPh sb="22" eb="24">
      <t>ゲツジ</t>
    </rPh>
    <rPh sb="24" eb="27">
      <t>シエンキン</t>
    </rPh>
    <rPh sb="28" eb="2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</si>
</sst>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月&quot;"/>
    <numFmt numFmtId="177" formatCode="#,##0_ "/>
    <numFmt numFmtId="178" formatCode="0.0%"/>
    <numFmt numFmtId="179" formatCode="0_);[Red]\(0\)"/>
    <numFmt numFmtId="180" formatCode="0&quot;年&quot;"/>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1"/>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sz val="9"/>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Segoe UI Symbol"/>
      <family val="2"/>
    </font>
    <font>
      <b/>
      <sz val="12"/>
      <color theme="1"/>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2"/>
      <charset val="128"/>
      <scheme val="minor"/>
    </font>
    <font>
      <u val="double"/>
      <sz val="12"/>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b/>
      <sz val="18"/>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12"/>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82">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indexed="64"/>
      </right>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auto="1"/>
      </right>
      <top/>
      <bottom/>
      <diagonal/>
    </border>
    <border>
      <left style="thick">
        <color rgb="FFFF0000"/>
      </left>
      <right style="thick">
        <color rgb="FFFF0000"/>
      </right>
      <top style="thick">
        <color rgb="FFFF0000"/>
      </top>
      <bottom style="hair">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auto="1"/>
      </top>
      <bottom/>
      <diagonal/>
    </border>
    <border>
      <left style="thick">
        <color rgb="FFFF0000"/>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82">
    <xf numFmtId="0" fontId="0" fillId="0" borderId="0" xfId="0">
      <alignment vertical="center"/>
    </xf>
    <xf numFmtId="0" fontId="0" fillId="0" borderId="0" xfId="0" applyAlignment="1">
      <alignment horizontal="right" vertical="center"/>
    </xf>
    <xf numFmtId="10" fontId="0" fillId="0" borderId="9" xfId="0" applyNumberFormat="1" applyBorder="1">
      <alignment vertical="center"/>
    </xf>
    <xf numFmtId="0" fontId="0" fillId="0" borderId="0" xfId="0" applyAlignment="1">
      <alignment horizontal="center" vertical="center"/>
    </xf>
    <xf numFmtId="0" fontId="0" fillId="0" borderId="22" xfId="0" applyBorder="1" applyAlignment="1">
      <alignment horizontal="center" vertical="center"/>
    </xf>
    <xf numFmtId="10" fontId="0" fillId="0" borderId="0" xfId="0" applyNumberFormat="1" applyBorder="1">
      <alignment vertical="center"/>
    </xf>
    <xf numFmtId="10" fontId="0" fillId="2" borderId="13" xfId="2" applyNumberFormat="1" applyFont="1" applyFill="1" applyBorder="1">
      <alignment vertical="center"/>
    </xf>
    <xf numFmtId="0" fontId="0" fillId="2" borderId="6" xfId="0" applyFill="1" applyBorder="1">
      <alignment vertical="center"/>
    </xf>
    <xf numFmtId="10" fontId="0" fillId="2" borderId="14" xfId="2" applyNumberFormat="1" applyFont="1" applyFill="1" applyBorder="1">
      <alignment vertical="center"/>
    </xf>
    <xf numFmtId="0" fontId="0" fillId="2" borderId="7" xfId="0" applyFill="1" applyBorder="1">
      <alignment vertical="center"/>
    </xf>
    <xf numFmtId="10" fontId="0" fillId="2" borderId="15" xfId="2" applyNumberFormat="1" applyFont="1" applyFill="1" applyBorder="1">
      <alignment vertical="center"/>
    </xf>
    <xf numFmtId="0" fontId="0" fillId="2" borderId="8" xfId="0" applyFill="1" applyBorder="1">
      <alignment vertical="center"/>
    </xf>
    <xf numFmtId="0" fontId="4" fillId="0" borderId="0" xfId="0" applyFont="1">
      <alignment vertical="center"/>
    </xf>
    <xf numFmtId="177" fontId="0" fillId="0" borderId="0" xfId="0" applyNumberFormat="1" applyAlignment="1">
      <alignment horizontal="center" vertical="center"/>
    </xf>
    <xf numFmtId="38" fontId="0" fillId="0" borderId="0" xfId="1" applyFont="1" applyAlignment="1">
      <alignment horizontal="center" vertical="center"/>
    </xf>
    <xf numFmtId="0" fontId="0" fillId="0" borderId="21" xfId="0" applyBorder="1" applyAlignment="1">
      <alignment horizontal="center" vertical="center"/>
    </xf>
    <xf numFmtId="38" fontId="0" fillId="0" borderId="0" xfId="1" applyFont="1">
      <alignment vertical="center"/>
    </xf>
    <xf numFmtId="38" fontId="0" fillId="0" borderId="0" xfId="0" applyNumberForma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xf numFmtId="38" fontId="5" fillId="0" borderId="0" xfId="1" applyFont="1">
      <alignment vertical="center"/>
    </xf>
    <xf numFmtId="0" fontId="5" fillId="0" borderId="0" xfId="0" applyFont="1">
      <alignment vertical="center"/>
    </xf>
    <xf numFmtId="0" fontId="6" fillId="0" borderId="0" xfId="0" applyFont="1">
      <alignment vertical="center"/>
    </xf>
    <xf numFmtId="176" fontId="0" fillId="2" borderId="10" xfId="0" applyNumberFormat="1" applyFill="1" applyBorder="1">
      <alignment vertical="center"/>
    </xf>
    <xf numFmtId="0" fontId="0" fillId="2" borderId="2" xfId="0" applyFill="1" applyBorder="1" applyAlignment="1">
      <alignment horizontal="center" vertical="center"/>
    </xf>
    <xf numFmtId="176" fontId="0" fillId="2" borderId="11" xfId="0" applyNumberFormat="1" applyFill="1" applyBorder="1">
      <alignment vertical="center"/>
    </xf>
    <xf numFmtId="176" fontId="0" fillId="2" borderId="12" xfId="0" applyNumberFormat="1" applyFill="1" applyBorder="1">
      <alignment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38" fontId="7" fillId="0" borderId="0" xfId="1" applyFont="1">
      <alignment vertical="center"/>
    </xf>
    <xf numFmtId="177" fontId="0" fillId="0" borderId="27" xfId="0" applyNumberFormat="1" applyBorder="1" applyAlignment="1">
      <alignment vertical="center"/>
    </xf>
    <xf numFmtId="38" fontId="0" fillId="0" borderId="28" xfId="1" applyFont="1" applyFill="1" applyBorder="1">
      <alignment vertical="center"/>
    </xf>
    <xf numFmtId="0" fontId="0" fillId="0" borderId="0" xfId="0" applyNumberFormat="1">
      <alignment vertical="center"/>
    </xf>
    <xf numFmtId="10" fontId="0" fillId="0" borderId="0" xfId="0" applyNumberFormat="1">
      <alignment vertical="center"/>
    </xf>
    <xf numFmtId="0" fontId="0" fillId="0" borderId="0" xfId="2" applyNumberFormat="1" applyFont="1">
      <alignment vertical="center"/>
    </xf>
    <xf numFmtId="0" fontId="8" fillId="0" borderId="0" xfId="0" applyNumberFormat="1" applyFont="1" applyAlignment="1">
      <alignment horizontal="right" vertical="center"/>
    </xf>
    <xf numFmtId="0" fontId="9" fillId="0" borderId="0" xfId="0" applyNumberFormat="1" applyFont="1" applyAlignment="1">
      <alignment horizontal="right" vertical="center"/>
    </xf>
    <xf numFmtId="177" fontId="0" fillId="0" borderId="0" xfId="0" applyNumberFormat="1" applyBorder="1" applyAlignment="1">
      <alignment vertical="center"/>
    </xf>
    <xf numFmtId="49" fontId="0" fillId="0" borderId="0" xfId="0" applyNumberFormat="1">
      <alignment vertical="center"/>
    </xf>
    <xf numFmtId="38" fontId="0" fillId="0" borderId="0" xfId="1" applyFont="1" applyFill="1" applyBorder="1">
      <alignment vertical="center"/>
    </xf>
    <xf numFmtId="10" fontId="0" fillId="0" borderId="0" xfId="2" applyNumberFormat="1" applyFont="1" applyFill="1" applyBorder="1">
      <alignment vertical="center"/>
    </xf>
    <xf numFmtId="0" fontId="0" fillId="0" borderId="0" xfId="0" applyFill="1" applyBorder="1">
      <alignment vertical="center"/>
    </xf>
    <xf numFmtId="0" fontId="0" fillId="0" borderId="25" xfId="0"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lignment vertical="center"/>
    </xf>
    <xf numFmtId="38" fontId="0" fillId="0" borderId="33" xfId="1" applyFont="1" applyFill="1" applyBorder="1">
      <alignment vertical="center"/>
    </xf>
    <xf numFmtId="178" fontId="0" fillId="0" borderId="34" xfId="2" applyNumberFormat="1" applyFont="1" applyFill="1" applyBorder="1" applyAlignment="1">
      <alignment horizontal="center" vertical="center"/>
    </xf>
    <xf numFmtId="38" fontId="0" fillId="0" borderId="1" xfId="1" applyFont="1" applyFill="1" applyBorder="1">
      <alignment vertical="center"/>
    </xf>
    <xf numFmtId="38" fontId="0" fillId="0" borderId="35" xfId="1" applyFont="1" applyFill="1" applyBorder="1" applyAlignment="1">
      <alignment horizontal="center" vertical="center"/>
    </xf>
    <xf numFmtId="38" fontId="0" fillId="0" borderId="36" xfId="1" applyFont="1" applyFill="1" applyBorder="1" applyAlignment="1">
      <alignment horizontal="center" vertical="center"/>
    </xf>
    <xf numFmtId="0" fontId="0" fillId="2" borderId="0" xfId="0" applyFill="1" applyBorder="1">
      <alignment vertical="center"/>
    </xf>
    <xf numFmtId="38" fontId="0" fillId="2" borderId="0" xfId="1" applyFont="1" applyFill="1" applyBorder="1">
      <alignment vertical="center"/>
    </xf>
    <xf numFmtId="38" fontId="0" fillId="6" borderId="29" xfId="1" applyFont="1" applyFill="1" applyBorder="1">
      <alignment vertical="center"/>
    </xf>
    <xf numFmtId="0" fontId="0" fillId="6" borderId="0" xfId="0" applyFill="1">
      <alignment vertical="center"/>
    </xf>
    <xf numFmtId="0" fontId="0" fillId="6" borderId="0" xfId="0" applyNumberFormat="1" applyFill="1">
      <alignment vertical="center"/>
    </xf>
    <xf numFmtId="178" fontId="0" fillId="0" borderId="0" xfId="0" applyNumberFormat="1" applyFill="1" applyBorder="1">
      <alignment vertical="center"/>
    </xf>
    <xf numFmtId="38" fontId="0" fillId="2" borderId="0" xfId="0" applyNumberFormat="1" applyFill="1" applyBorder="1">
      <alignment vertical="center"/>
    </xf>
    <xf numFmtId="38" fontId="0" fillId="0" borderId="0" xfId="0" applyNumberFormat="1" applyFill="1" applyBorder="1">
      <alignment vertical="center"/>
    </xf>
    <xf numFmtId="178" fontId="0" fillId="2" borderId="0" xfId="0" applyNumberFormat="1" applyFill="1" applyBorder="1">
      <alignment vertical="center"/>
    </xf>
    <xf numFmtId="178" fontId="0" fillId="0" borderId="0" xfId="0" applyNumberFormat="1">
      <alignment vertical="center"/>
    </xf>
    <xf numFmtId="0" fontId="0" fillId="0" borderId="0" xfId="0" applyAlignment="1">
      <alignment horizontal="center" vertical="center"/>
    </xf>
    <xf numFmtId="10" fontId="0" fillId="0" borderId="0" xfId="2" applyNumberFormat="1" applyFont="1">
      <alignment vertical="center"/>
    </xf>
    <xf numFmtId="177" fontId="12" fillId="0" borderId="42" xfId="0" applyNumberFormat="1" applyFont="1" applyBorder="1" applyAlignment="1">
      <alignment vertical="center"/>
    </xf>
    <xf numFmtId="177" fontId="12" fillId="0" borderId="0" xfId="0" applyNumberFormat="1" applyFont="1" applyBorder="1" applyAlignment="1">
      <alignment vertical="center"/>
    </xf>
    <xf numFmtId="0" fontId="12" fillId="0" borderId="0" xfId="0" applyFont="1" applyAlignment="1">
      <alignment horizontal="right" vertical="center"/>
    </xf>
    <xf numFmtId="0" fontId="12" fillId="0" borderId="0" xfId="0" applyNumberFormat="1" applyFont="1" applyAlignment="1">
      <alignment horizontal="right" vertical="center"/>
    </xf>
    <xf numFmtId="0" fontId="14" fillId="0" borderId="0" xfId="0" applyNumberFormat="1" applyFont="1" applyAlignment="1">
      <alignment horizontal="right" vertical="center"/>
    </xf>
    <xf numFmtId="178" fontId="12" fillId="0" borderId="41" xfId="2" applyNumberFormat="1" applyFont="1" applyFill="1" applyBorder="1" applyAlignment="1">
      <alignment horizontal="center" vertical="center"/>
    </xf>
    <xf numFmtId="178" fontId="12" fillId="0" borderId="53" xfId="2" applyNumberFormat="1" applyFont="1" applyFill="1" applyBorder="1" applyAlignment="1">
      <alignment horizontal="center" vertical="center"/>
    </xf>
    <xf numFmtId="178" fontId="12" fillId="0" borderId="54" xfId="2" applyNumberFormat="1" applyFont="1" applyFill="1" applyBorder="1" applyAlignment="1">
      <alignment horizontal="center" vertical="center"/>
    </xf>
    <xf numFmtId="178" fontId="12" fillId="0" borderId="23" xfId="2" applyNumberFormat="1" applyFont="1" applyFill="1" applyBorder="1" applyAlignment="1">
      <alignment horizontal="center" vertical="center"/>
    </xf>
    <xf numFmtId="178" fontId="12" fillId="0" borderId="34" xfId="2" applyNumberFormat="1" applyFont="1" applyFill="1" applyBorder="1" applyAlignment="1">
      <alignment horizontal="center" vertical="center"/>
    </xf>
    <xf numFmtId="178" fontId="12" fillId="0" borderId="37" xfId="2" applyNumberFormat="1" applyFont="1" applyFill="1" applyBorder="1" applyAlignment="1">
      <alignment horizontal="center" vertical="center"/>
    </xf>
    <xf numFmtId="178" fontId="12" fillId="0" borderId="19" xfId="2" applyNumberFormat="1" applyFont="1" applyFill="1" applyBorder="1" applyAlignment="1">
      <alignment horizontal="center" vertical="center"/>
    </xf>
    <xf numFmtId="178" fontId="12" fillId="0" borderId="51" xfId="2" applyNumberFormat="1" applyFont="1" applyFill="1" applyBorder="1" applyAlignment="1">
      <alignment horizontal="center" vertical="center"/>
    </xf>
    <xf numFmtId="178" fontId="12" fillId="0" borderId="52" xfId="2" applyNumberFormat="1"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7" fillId="0" borderId="0" xfId="0" applyFont="1" applyFill="1" applyBorder="1" applyAlignment="1">
      <alignment horizontal="center" vertical="center"/>
    </xf>
    <xf numFmtId="38" fontId="12" fillId="2" borderId="50" xfId="1" applyFont="1" applyFill="1" applyBorder="1" applyAlignment="1">
      <alignment horizontal="center" vertical="center"/>
    </xf>
    <xf numFmtId="38" fontId="12" fillId="2" borderId="57" xfId="1" applyFont="1" applyFill="1" applyBorder="1" applyAlignment="1">
      <alignment horizontal="center" vertical="center"/>
    </xf>
    <xf numFmtId="38" fontId="12" fillId="2" borderId="55" xfId="1" applyFont="1" applyFill="1" applyBorder="1" applyAlignment="1">
      <alignment horizontal="center" vertical="center"/>
    </xf>
    <xf numFmtId="38" fontId="12" fillId="2" borderId="56" xfId="1" applyFont="1" applyFill="1" applyBorder="1" applyAlignment="1">
      <alignment horizontal="center" vertical="center"/>
    </xf>
    <xf numFmtId="0" fontId="12" fillId="0" borderId="0" xfId="0" applyFont="1" applyAlignment="1">
      <alignment vertical="center"/>
    </xf>
    <xf numFmtId="0" fontId="12" fillId="0" borderId="0" xfId="0" applyNumberFormat="1" applyFont="1" applyAlignment="1">
      <alignment vertical="center"/>
    </xf>
    <xf numFmtId="0" fontId="19"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Fill="1" applyAlignment="1">
      <alignment vertical="center"/>
    </xf>
    <xf numFmtId="38" fontId="12" fillId="0" borderId="28" xfId="1" applyFont="1" applyFill="1" applyBorder="1" applyAlignment="1">
      <alignment vertical="center"/>
    </xf>
    <xf numFmtId="38" fontId="12" fillId="0" borderId="0" xfId="1" applyFont="1" applyFill="1" applyBorder="1" applyAlignment="1">
      <alignment vertical="center"/>
    </xf>
    <xf numFmtId="10" fontId="12" fillId="2" borderId="13" xfId="2" applyNumberFormat="1" applyFont="1" applyFill="1" applyBorder="1" applyAlignment="1">
      <alignment vertical="center"/>
    </xf>
    <xf numFmtId="0" fontId="12" fillId="2" borderId="6" xfId="0" applyFont="1" applyFill="1" applyBorder="1" applyAlignment="1">
      <alignment vertical="center"/>
    </xf>
    <xf numFmtId="38" fontId="12" fillId="0" borderId="0" xfId="0" applyNumberFormat="1" applyFont="1" applyAlignment="1">
      <alignment vertical="center"/>
    </xf>
    <xf numFmtId="38" fontId="12" fillId="0" borderId="0" xfId="1" applyFont="1" applyAlignment="1">
      <alignment vertical="center"/>
    </xf>
    <xf numFmtId="10" fontId="12" fillId="0" borderId="0" xfId="0" applyNumberFormat="1" applyFont="1" applyAlignment="1">
      <alignment vertical="center"/>
    </xf>
    <xf numFmtId="10" fontId="12" fillId="0" borderId="50" xfId="2" applyNumberFormat="1" applyFont="1" applyBorder="1" applyAlignment="1">
      <alignment vertical="center"/>
    </xf>
    <xf numFmtId="179" fontId="12" fillId="0" borderId="50" xfId="0" applyNumberFormat="1" applyFont="1" applyBorder="1" applyAlignment="1">
      <alignment vertical="center"/>
    </xf>
    <xf numFmtId="10" fontId="12" fillId="2" borderId="14" xfId="2" applyNumberFormat="1" applyFont="1" applyFill="1" applyBorder="1" applyAlignment="1">
      <alignment vertical="center"/>
    </xf>
    <xf numFmtId="0" fontId="12" fillId="2" borderId="7" xfId="0" applyFont="1" applyFill="1" applyBorder="1" applyAlignment="1">
      <alignment vertical="center"/>
    </xf>
    <xf numFmtId="10" fontId="12" fillId="2" borderId="15" xfId="2" applyNumberFormat="1" applyFont="1" applyFill="1" applyBorder="1" applyAlignment="1">
      <alignment vertical="center"/>
    </xf>
    <xf numFmtId="0" fontId="12" fillId="2" borderId="8" xfId="0" applyFont="1" applyFill="1" applyBorder="1" applyAlignment="1">
      <alignment vertical="center"/>
    </xf>
    <xf numFmtId="10" fontId="12" fillId="0" borderId="0" xfId="2" applyNumberFormat="1" applyFont="1" applyFill="1" applyBorder="1" applyAlignment="1">
      <alignment vertical="center"/>
    </xf>
    <xf numFmtId="0" fontId="12" fillId="0" borderId="0" xfId="0" applyFont="1" applyFill="1" applyBorder="1" applyAlignment="1">
      <alignment vertical="center"/>
    </xf>
    <xf numFmtId="10" fontId="12" fillId="0" borderId="0" xfId="0" applyNumberFormat="1" applyFont="1" applyBorder="1" applyAlignment="1">
      <alignment vertical="center"/>
    </xf>
    <xf numFmtId="10" fontId="12" fillId="0" borderId="9" xfId="0" applyNumberFormat="1" applyFont="1" applyBorder="1" applyAlignment="1">
      <alignment vertical="center"/>
    </xf>
    <xf numFmtId="0" fontId="12" fillId="0" borderId="0" xfId="2" applyNumberFormat="1" applyFont="1" applyAlignment="1">
      <alignment vertical="center"/>
    </xf>
    <xf numFmtId="49" fontId="12" fillId="0" borderId="0" xfId="0" applyNumberFormat="1" applyFont="1" applyAlignment="1">
      <alignment vertical="center"/>
    </xf>
    <xf numFmtId="0" fontId="17" fillId="0" borderId="0" xfId="0" applyFont="1" applyAlignment="1">
      <alignment vertical="center"/>
    </xf>
    <xf numFmtId="38" fontId="17" fillId="0" borderId="0" xfId="1" applyFont="1" applyAlignment="1">
      <alignment vertical="center"/>
    </xf>
    <xf numFmtId="0" fontId="18" fillId="0" borderId="0" xfId="0" applyFont="1" applyAlignment="1">
      <alignment vertical="center"/>
    </xf>
    <xf numFmtId="10" fontId="0" fillId="0" borderId="50" xfId="2" applyNumberFormat="1" applyFont="1" applyBorder="1">
      <alignment vertical="center"/>
    </xf>
    <xf numFmtId="0" fontId="20" fillId="0" borderId="0" xfId="0" applyFont="1" applyFill="1" applyAlignment="1">
      <alignment vertical="center"/>
    </xf>
    <xf numFmtId="38" fontId="20" fillId="0" borderId="0" xfId="1" applyFont="1" applyFill="1" applyAlignment="1">
      <alignment vertical="center"/>
    </xf>
    <xf numFmtId="0" fontId="19" fillId="0" borderId="0" xfId="0" applyFont="1" applyAlignment="1">
      <alignment horizontal="left" vertical="center"/>
    </xf>
    <xf numFmtId="0" fontId="12" fillId="0" borderId="0" xfId="0" quotePrefix="1" applyFont="1" applyAlignment="1">
      <alignment vertical="center"/>
    </xf>
    <xf numFmtId="10" fontId="12" fillId="0" borderId="0" xfId="0" quotePrefix="1" applyNumberFormat="1" applyFont="1" applyAlignment="1">
      <alignment vertical="center"/>
    </xf>
    <xf numFmtId="176" fontId="12" fillId="2" borderId="22" xfId="1" applyNumberFormat="1" applyFont="1" applyFill="1" applyBorder="1" applyAlignment="1">
      <alignment horizontal="center" vertical="center"/>
    </xf>
    <xf numFmtId="176" fontId="12" fillId="2" borderId="58" xfId="1" applyNumberFormat="1" applyFont="1" applyFill="1" applyBorder="1" applyAlignment="1">
      <alignment horizontal="center" vertical="center"/>
    </xf>
    <xf numFmtId="176" fontId="12" fillId="2" borderId="21" xfId="1" applyNumberFormat="1" applyFont="1" applyFill="1" applyBorder="1" applyAlignment="1">
      <alignment horizontal="center" vertical="center"/>
    </xf>
    <xf numFmtId="177" fontId="12" fillId="0" borderId="0" xfId="0" applyNumberFormat="1" applyFont="1" applyFill="1" applyBorder="1" applyAlignment="1">
      <alignment horizontal="center" vertical="center" shrinkToFit="1"/>
    </xf>
    <xf numFmtId="38" fontId="12" fillId="0" borderId="0" xfId="1" applyFont="1" applyFill="1" applyBorder="1" applyAlignment="1">
      <alignment horizontal="center" vertical="center" shrinkToFit="1"/>
    </xf>
    <xf numFmtId="0" fontId="12" fillId="0" borderId="0" xfId="0" applyFont="1" applyFill="1" applyBorder="1" applyAlignment="1">
      <alignment horizontal="left" vertical="center"/>
    </xf>
    <xf numFmtId="0" fontId="22" fillId="8" borderId="60" xfId="0" applyFont="1" applyFill="1" applyBorder="1" applyAlignment="1">
      <alignment vertical="center"/>
    </xf>
    <xf numFmtId="0" fontId="22" fillId="8" borderId="61" xfId="0" applyFont="1" applyFill="1" applyBorder="1" applyAlignment="1">
      <alignment vertical="center"/>
    </xf>
    <xf numFmtId="0" fontId="22" fillId="8" borderId="62" xfId="0" applyFont="1" applyFill="1" applyBorder="1" applyAlignment="1">
      <alignment vertical="center"/>
    </xf>
    <xf numFmtId="0" fontId="22" fillId="8" borderId="63" xfId="0" applyFont="1" applyFill="1" applyBorder="1" applyAlignment="1">
      <alignment vertical="center"/>
    </xf>
    <xf numFmtId="0" fontId="22" fillId="8" borderId="64" xfId="0" applyFont="1" applyFill="1" applyBorder="1" applyAlignment="1">
      <alignment vertical="center"/>
    </xf>
    <xf numFmtId="0" fontId="22" fillId="8" borderId="65" xfId="0" applyFont="1" applyFill="1" applyBorder="1" applyAlignment="1">
      <alignment vertical="center"/>
    </xf>
    <xf numFmtId="180" fontId="12" fillId="2" borderId="16" xfId="0" applyNumberFormat="1" applyFont="1" applyFill="1" applyBorder="1" applyAlignment="1">
      <alignment horizontal="center" vertical="center" shrinkToFit="1"/>
    </xf>
    <xf numFmtId="176" fontId="12" fillId="2" borderId="17" xfId="0" applyNumberFormat="1" applyFont="1" applyFill="1" applyBorder="1" applyAlignment="1">
      <alignment horizontal="center" vertical="center" shrinkToFit="1"/>
    </xf>
    <xf numFmtId="180" fontId="12" fillId="2" borderId="2" xfId="0" applyNumberFormat="1" applyFont="1" applyFill="1" applyBorder="1" applyAlignment="1">
      <alignment horizontal="center" vertical="center" shrinkToFit="1"/>
    </xf>
    <xf numFmtId="176" fontId="12" fillId="2" borderId="11" xfId="0" applyNumberFormat="1" applyFont="1" applyFill="1" applyBorder="1" applyAlignment="1">
      <alignment horizontal="center" vertical="center" shrinkToFit="1"/>
    </xf>
    <xf numFmtId="180" fontId="12" fillId="2" borderId="38" xfId="0" applyNumberFormat="1" applyFont="1" applyFill="1" applyBorder="1" applyAlignment="1">
      <alignment horizontal="center" vertical="center" shrinkToFit="1"/>
    </xf>
    <xf numFmtId="176" fontId="12" fillId="2" borderId="39" xfId="0" applyNumberFormat="1" applyFont="1" applyFill="1" applyBorder="1" applyAlignment="1">
      <alignment horizontal="center" vertical="center" shrinkToFit="1"/>
    </xf>
    <xf numFmtId="180" fontId="12" fillId="2" borderId="41" xfId="0" applyNumberFormat="1" applyFont="1" applyFill="1" applyBorder="1" applyAlignment="1">
      <alignment horizontal="center" vertical="center" shrinkToFit="1"/>
    </xf>
    <xf numFmtId="180" fontId="12" fillId="2" borderId="23" xfId="0" applyNumberFormat="1" applyFont="1" applyFill="1" applyBorder="1" applyAlignment="1">
      <alignment horizontal="center" vertical="center" shrinkToFit="1"/>
    </xf>
    <xf numFmtId="180" fontId="12" fillId="2" borderId="40" xfId="0" applyNumberFormat="1" applyFont="1" applyFill="1" applyBorder="1" applyAlignment="1">
      <alignment horizontal="center" vertical="center" shrinkToFit="1"/>
    </xf>
    <xf numFmtId="180" fontId="12" fillId="2" borderId="19" xfId="0" applyNumberFormat="1" applyFont="1" applyFill="1" applyBorder="1" applyAlignment="1">
      <alignment horizontal="center" vertical="center" shrinkToFit="1"/>
    </xf>
    <xf numFmtId="176" fontId="12" fillId="2" borderId="12" xfId="0" applyNumberFormat="1" applyFont="1" applyFill="1" applyBorder="1" applyAlignment="1">
      <alignment horizontal="center" vertical="center" shrinkToFit="1"/>
    </xf>
    <xf numFmtId="38" fontId="15" fillId="0" borderId="45" xfId="1" applyFont="1" applyFill="1" applyBorder="1" applyAlignment="1">
      <alignment vertical="center" shrinkToFit="1"/>
    </xf>
    <xf numFmtId="38" fontId="15" fillId="0" borderId="46" xfId="1" applyFont="1" applyFill="1" applyBorder="1" applyAlignment="1">
      <alignment vertical="center" shrinkToFit="1"/>
    </xf>
    <xf numFmtId="38" fontId="15" fillId="0" borderId="47" xfId="1" applyFont="1" applyFill="1" applyBorder="1" applyAlignment="1">
      <alignment vertical="center" shrinkToFit="1"/>
    </xf>
    <xf numFmtId="38" fontId="12" fillId="0" borderId="44" xfId="1" applyFont="1" applyFill="1" applyBorder="1" applyAlignment="1">
      <alignment vertical="center" shrinkToFit="1"/>
    </xf>
    <xf numFmtId="0" fontId="12"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177" fontId="12" fillId="0" borderId="0" xfId="0" applyNumberFormat="1" applyFont="1" applyBorder="1" applyAlignment="1" applyProtection="1">
      <alignment vertical="center"/>
      <protection locked="0"/>
    </xf>
    <xf numFmtId="0" fontId="23" fillId="0" borderId="0" xfId="3" applyNumberFormat="1" applyAlignment="1" applyProtection="1">
      <alignment horizontal="left" vertical="center"/>
      <protection locked="0"/>
    </xf>
    <xf numFmtId="0" fontId="19" fillId="0" borderId="0" xfId="0" applyFont="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18" fillId="0" borderId="0" xfId="0" applyFont="1" applyFill="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5" fillId="0" borderId="45" xfId="1" applyFont="1" applyFill="1" applyBorder="1" applyAlignment="1" applyProtection="1">
      <alignment vertical="center" shrinkToFit="1"/>
    </xf>
    <xf numFmtId="38" fontId="15" fillId="0" borderId="46" xfId="1" applyFont="1" applyFill="1" applyBorder="1" applyAlignment="1" applyProtection="1">
      <alignment vertical="center" shrinkToFit="1"/>
    </xf>
    <xf numFmtId="38" fontId="15" fillId="0" borderId="47" xfId="1" applyFont="1" applyFill="1" applyBorder="1" applyAlignment="1" applyProtection="1">
      <alignment vertical="center" shrinkToFit="1"/>
    </xf>
    <xf numFmtId="0" fontId="5" fillId="0" borderId="0" xfId="0" applyFont="1" applyAlignment="1">
      <alignment horizontal="right" vertical="center"/>
    </xf>
    <xf numFmtId="0" fontId="18" fillId="0" borderId="0" xfId="0" applyFont="1">
      <alignment vertical="center"/>
    </xf>
    <xf numFmtId="0" fontId="12" fillId="3" borderId="66" xfId="0" applyFont="1" applyFill="1" applyBorder="1" applyAlignment="1">
      <alignment horizontal="center" vertical="center"/>
    </xf>
    <xf numFmtId="0" fontId="12" fillId="3" borderId="67" xfId="0" applyFont="1" applyFill="1" applyBorder="1" applyAlignment="1">
      <alignment horizontal="center" vertical="center"/>
    </xf>
    <xf numFmtId="0" fontId="12" fillId="0" borderId="67" xfId="0" applyFont="1" applyBorder="1" applyAlignment="1">
      <alignment horizontal="center" vertical="center"/>
    </xf>
    <xf numFmtId="0" fontId="12" fillId="0" borderId="70" xfId="0" applyFont="1" applyBorder="1" applyAlignment="1">
      <alignment horizontal="center" vertical="center"/>
    </xf>
    <xf numFmtId="0" fontId="12" fillId="7" borderId="6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9" xfId="0" applyFont="1" applyFill="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7"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59" xfId="0" applyFont="1" applyFill="1" applyBorder="1" applyAlignment="1">
      <alignment horizontal="center" vertical="center" shrinkToFit="1"/>
    </xf>
    <xf numFmtId="0" fontId="12" fillId="0" borderId="6" xfId="0" applyFont="1" applyBorder="1" applyAlignment="1">
      <alignment horizontal="center" vertical="center"/>
    </xf>
    <xf numFmtId="0" fontId="12" fillId="2" borderId="2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38" fontId="12" fillId="5" borderId="11" xfId="1" applyFont="1" applyFill="1" applyBorder="1" applyAlignment="1">
      <alignment horizontal="center" vertical="center"/>
    </xf>
    <xf numFmtId="38" fontId="12" fillId="5" borderId="23" xfId="1" applyFont="1" applyFill="1" applyBorder="1" applyAlignment="1">
      <alignment horizontal="center" vertical="center"/>
    </xf>
    <xf numFmtId="177" fontId="12" fillId="0" borderId="48" xfId="0" applyNumberFormat="1" applyFont="1" applyFill="1" applyBorder="1" applyAlignment="1">
      <alignment vertical="center" shrinkToFit="1"/>
    </xf>
    <xf numFmtId="177" fontId="12" fillId="0" borderId="49" xfId="0" applyNumberFormat="1" applyFont="1" applyFill="1" applyBorder="1" applyAlignment="1">
      <alignment vertical="center" shrinkToFit="1"/>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2" borderId="8" xfId="0" applyFont="1" applyFill="1" applyBorder="1" applyAlignment="1">
      <alignment horizontal="center" vertical="center"/>
    </xf>
    <xf numFmtId="0" fontId="12" fillId="6" borderId="32" xfId="0" applyFont="1" applyFill="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32" xfId="0" applyFont="1" applyBorder="1" applyAlignment="1">
      <alignment horizontal="center" vertical="center"/>
    </xf>
    <xf numFmtId="0" fontId="12" fillId="0" borderId="80" xfId="0" applyFont="1" applyBorder="1" applyAlignment="1">
      <alignment horizontal="center" vertical="center"/>
    </xf>
    <xf numFmtId="38" fontId="12" fillId="6" borderId="80" xfId="1" applyFont="1" applyFill="1" applyBorder="1" applyAlignment="1">
      <alignment horizontal="center" vertical="center" shrinkToFit="1"/>
    </xf>
    <xf numFmtId="0" fontId="12" fillId="6" borderId="80" xfId="0" applyFont="1" applyFill="1" applyBorder="1" applyAlignment="1">
      <alignment horizontal="center" vertical="center"/>
    </xf>
    <xf numFmtId="38" fontId="12" fillId="0" borderId="32" xfId="1" applyFont="1" applyBorder="1" applyAlignment="1">
      <alignment horizontal="center" vertical="center" shrinkToFit="1"/>
    </xf>
    <xf numFmtId="38" fontId="12" fillId="0" borderId="43" xfId="1" applyFont="1" applyBorder="1" applyAlignment="1">
      <alignment horizontal="center" vertical="center" shrinkToFit="1"/>
    </xf>
    <xf numFmtId="38" fontId="12" fillId="0" borderId="80" xfId="1" applyFont="1" applyBorder="1" applyAlignment="1">
      <alignment horizontal="center" vertical="center" shrinkToFit="1"/>
    </xf>
    <xf numFmtId="38" fontId="12" fillId="0" borderId="59" xfId="1" applyFont="1" applyBorder="1" applyAlignment="1">
      <alignment horizontal="center" vertical="center" shrinkToFit="1"/>
    </xf>
    <xf numFmtId="0" fontId="12" fillId="3" borderId="78" xfId="0" applyFont="1" applyFill="1" applyBorder="1" applyAlignment="1">
      <alignment horizontal="center" vertical="center"/>
    </xf>
    <xf numFmtId="0" fontId="12" fillId="3" borderId="32" xfId="0" applyFont="1" applyFill="1" applyBorder="1" applyAlignment="1">
      <alignment horizontal="center" vertical="center"/>
    </xf>
    <xf numFmtId="177" fontId="12" fillId="3" borderId="79" xfId="0" applyNumberFormat="1" applyFont="1" applyFill="1" applyBorder="1" applyAlignment="1">
      <alignment horizontal="center" vertical="center" shrinkToFit="1"/>
    </xf>
    <xf numFmtId="177" fontId="12" fillId="3" borderId="80" xfId="0" applyNumberFormat="1" applyFont="1" applyFill="1" applyBorder="1" applyAlignment="1">
      <alignment horizontal="center" vertical="center" shrinkToFit="1"/>
    </xf>
    <xf numFmtId="0" fontId="0" fillId="0" borderId="0" xfId="0"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21" fillId="0" borderId="0" xfId="0" applyFont="1" applyFill="1" applyBorder="1" applyAlignment="1">
      <alignment horizontal="center" vertical="center"/>
    </xf>
    <xf numFmtId="38" fontId="12" fillId="4" borderId="72" xfId="1" applyFont="1" applyFill="1" applyBorder="1" applyAlignment="1">
      <alignment horizontal="center" vertical="center"/>
    </xf>
    <xf numFmtId="38" fontId="12" fillId="4" borderId="73" xfId="1" applyFont="1" applyFill="1" applyBorder="1" applyAlignment="1">
      <alignment horizontal="center" vertical="center"/>
    </xf>
    <xf numFmtId="38" fontId="12" fillId="4" borderId="74" xfId="1" applyFont="1" applyFill="1" applyBorder="1" applyAlignment="1">
      <alignment horizontal="center" vertical="center"/>
    </xf>
    <xf numFmtId="38" fontId="12" fillId="4" borderId="75" xfId="1" applyFont="1" applyFill="1" applyBorder="1" applyAlignment="1">
      <alignment horizontal="center" vertical="center"/>
    </xf>
    <xf numFmtId="38" fontId="12" fillId="4" borderId="76" xfId="1" applyFont="1" applyFill="1" applyBorder="1" applyAlignment="1">
      <alignment horizontal="center" vertical="center"/>
    </xf>
    <xf numFmtId="38" fontId="12" fillId="4" borderId="77" xfId="1" applyFont="1" applyFill="1" applyBorder="1" applyAlignment="1">
      <alignment horizontal="center" vertical="center"/>
    </xf>
    <xf numFmtId="0" fontId="18" fillId="0" borderId="81"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177" fontId="6" fillId="8" borderId="78" xfId="0" applyNumberFormat="1" applyFont="1" applyFill="1" applyBorder="1" applyAlignment="1">
      <alignment horizontal="center" vertical="center" shrinkToFit="1"/>
    </xf>
    <xf numFmtId="177" fontId="6" fillId="8" borderId="43" xfId="0" applyNumberFormat="1" applyFont="1" applyFill="1" applyBorder="1" applyAlignment="1">
      <alignment horizontal="center" vertical="center" shrinkToFit="1"/>
    </xf>
    <xf numFmtId="177" fontId="6" fillId="8" borderId="79" xfId="0" applyNumberFormat="1" applyFont="1" applyFill="1" applyBorder="1" applyAlignment="1">
      <alignment horizontal="center" vertical="center" shrinkToFit="1"/>
    </xf>
    <xf numFmtId="177" fontId="6" fillId="8" borderId="59" xfId="0" applyNumberFormat="1" applyFont="1" applyFill="1" applyBorder="1" applyAlignment="1">
      <alignment horizontal="center" vertical="center" shrinkToFit="1"/>
    </xf>
    <xf numFmtId="38" fontId="12" fillId="0" borderId="0" xfId="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38" fontId="12" fillId="4" borderId="67" xfId="1" applyFont="1" applyFill="1" applyBorder="1" applyAlignment="1">
      <alignment horizontal="center" vertical="center"/>
    </xf>
    <xf numFmtId="38" fontId="12" fillId="4" borderId="68" xfId="1" applyFont="1" applyFill="1" applyBorder="1" applyAlignment="1">
      <alignment horizontal="center" vertical="center"/>
    </xf>
    <xf numFmtId="38" fontId="12" fillId="4" borderId="70" xfId="1" applyFont="1" applyFill="1" applyBorder="1" applyAlignment="1">
      <alignment horizontal="center" vertical="center"/>
    </xf>
    <xf numFmtId="38" fontId="12" fillId="4" borderId="71" xfId="1" applyFont="1" applyFill="1" applyBorder="1" applyAlignment="1">
      <alignment horizontal="center" vertical="center"/>
    </xf>
    <xf numFmtId="177" fontId="12" fillId="3" borderId="69" xfId="0" applyNumberFormat="1" applyFont="1" applyFill="1" applyBorder="1" applyAlignment="1">
      <alignment horizontal="center" vertical="center"/>
    </xf>
    <xf numFmtId="177" fontId="12" fillId="3" borderId="70" xfId="0" applyNumberFormat="1" applyFont="1" applyFill="1" applyBorder="1" applyAlignment="1">
      <alignment horizontal="center" vertical="center"/>
    </xf>
    <xf numFmtId="38" fontId="12" fillId="7" borderId="70"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5" borderId="11" xfId="1" applyFont="1" applyFill="1" applyBorder="1" applyAlignment="1">
      <alignment horizontal="center" vertical="center"/>
    </xf>
    <xf numFmtId="38" fontId="0" fillId="5" borderId="23" xfId="1" applyFont="1" applyFill="1" applyBorder="1" applyAlignment="1">
      <alignment horizontal="center" vertical="center"/>
    </xf>
    <xf numFmtId="177" fontId="0" fillId="6" borderId="30" xfId="0" applyNumberFormat="1" applyFill="1" applyBorder="1" applyAlignment="1">
      <alignment vertical="center"/>
    </xf>
    <xf numFmtId="177" fontId="0" fillId="6" borderId="31" xfId="0" applyNumberFormat="1" applyFill="1" applyBorder="1" applyAlignment="1">
      <alignmen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9" xfId="0" applyFill="1" applyBorder="1" applyAlignment="1">
      <alignment horizontal="center" vertical="center"/>
    </xf>
    <xf numFmtId="0" fontId="0" fillId="2" borderId="8" xfId="0" applyFill="1" applyBorder="1" applyAlignment="1">
      <alignment horizontal="center" vertical="center"/>
    </xf>
    <xf numFmtId="0" fontId="0" fillId="2" borderId="32" xfId="0" applyFill="1" applyBorder="1" applyAlignment="1">
      <alignment horizontal="center" vertical="center"/>
    </xf>
    <xf numFmtId="0" fontId="0" fillId="0" borderId="32" xfId="0" applyFill="1" applyBorder="1" applyAlignment="1">
      <alignment horizontal="center" vertical="center"/>
    </xf>
    <xf numFmtId="0" fontId="0" fillId="0" borderId="25" xfId="0" applyBorder="1" applyAlignment="1">
      <alignment horizontal="center" vertical="center"/>
    </xf>
    <xf numFmtId="38" fontId="0" fillId="4" borderId="25" xfId="1" applyFont="1" applyFill="1" applyBorder="1" applyAlignment="1">
      <alignment horizontal="center" vertical="center"/>
    </xf>
    <xf numFmtId="38" fontId="0" fillId="4" borderId="26" xfId="1"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81">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7"/>
        </patternFill>
      </fill>
    </dxf>
    <dxf>
      <fill>
        <patternFill>
          <bgColor theme="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patternFill>
      </fill>
    </dxf>
    <dxf>
      <fill>
        <patternFill>
          <bgColor theme="7"/>
        </patternFill>
      </fill>
    </dxf>
    <dxf>
      <fill>
        <patternFill>
          <bgColor theme="7"/>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patternFill>
      </fill>
    </dxf>
    <dxf>
      <fill>
        <patternFill>
          <bgColor theme="7"/>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patternFill>
      </fill>
    </dxf>
    <dxf>
      <fill>
        <patternFill>
          <bgColor theme="7"/>
        </patternFill>
      </fill>
    </dxf>
    <dxf>
      <fill>
        <patternFill>
          <bgColor theme="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B$1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9</xdr:row>
          <xdr:rowOff>295275</xdr:rowOff>
        </xdr:from>
        <xdr:to>
          <xdr:col>2</xdr:col>
          <xdr:colOff>161925</xdr:colOff>
          <xdr:row>11</xdr:row>
          <xdr:rowOff>19050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10</xdr:row>
          <xdr:rowOff>276225</xdr:rowOff>
        </xdr:from>
        <xdr:to>
          <xdr:col>2</xdr:col>
          <xdr:colOff>161925</xdr:colOff>
          <xdr:row>12</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001C-7318-4656-B0E6-3349A56A6890}">
  <sheetPr codeName="Sheet1">
    <pageSetUpPr fitToPage="1"/>
  </sheetPr>
  <dimension ref="A1:AT239"/>
  <sheetViews>
    <sheetView showGridLines="0" tabSelected="1" view="pageBreakPreview" zoomScaleNormal="100" zoomScaleSheetLayoutView="100" workbookViewId="0"/>
  </sheetViews>
  <sheetFormatPr defaultColWidth="8.75" defaultRowHeight="19.5" x14ac:dyDescent="0.4"/>
  <cols>
    <col min="1" max="1" width="7.5" style="88" customWidth="1"/>
    <col min="2" max="2" width="7.625" style="88" customWidth="1"/>
    <col min="3" max="3" width="5.875" style="88" customWidth="1"/>
    <col min="4" max="4" width="12.625" style="88" customWidth="1"/>
    <col min="5" max="5" width="1.625" style="88" customWidth="1"/>
    <col min="6" max="6" width="7.625" style="88" customWidth="1"/>
    <col min="7" max="7" width="5.875" style="88" customWidth="1"/>
    <col min="8" max="8" width="12.625" style="88" customWidth="1"/>
    <col min="9" max="9" width="1.625" style="88" customWidth="1"/>
    <col min="10" max="10" width="7.625" style="88" customWidth="1"/>
    <col min="11" max="11" width="5.875" style="88" customWidth="1"/>
    <col min="12" max="12" width="12.625" style="88" customWidth="1"/>
    <col min="13" max="13" width="1.625" style="88" customWidth="1"/>
    <col min="14" max="14" width="7.625" style="88" customWidth="1"/>
    <col min="15" max="15" width="5.875" style="88" customWidth="1"/>
    <col min="16" max="16" width="12.625" style="88" customWidth="1"/>
    <col min="17" max="17" width="1.625" style="88" customWidth="1"/>
    <col min="18" max="18" width="7.625" style="88" customWidth="1"/>
    <col min="19" max="21" width="8.5" style="88" customWidth="1"/>
    <col min="22" max="22" width="9.5" style="88" hidden="1" customWidth="1"/>
    <col min="23" max="23" width="3.25" style="88" hidden="1" customWidth="1"/>
    <col min="24" max="24" width="9" style="88" hidden="1" customWidth="1"/>
    <col min="25" max="26" width="12.625" style="89" hidden="1" customWidth="1"/>
    <col min="27" max="27" width="12.625" style="88" hidden="1" customWidth="1"/>
    <col min="28" max="29" width="9" style="88" hidden="1" customWidth="1"/>
    <col min="30" max="32" width="11.75" style="88" hidden="1" customWidth="1"/>
    <col min="33" max="34" width="8.875" style="88" hidden="1" customWidth="1"/>
    <col min="35" max="37" width="8.75" style="88" hidden="1" customWidth="1"/>
    <col min="38" max="38" width="10" style="88" hidden="1" customWidth="1"/>
    <col min="39" max="39" width="9" style="88" hidden="1" customWidth="1"/>
    <col min="40" max="16384" width="8.75" style="88"/>
  </cols>
  <sheetData>
    <row r="1" spans="1:34" ht="8.25" customHeight="1" thickBot="1" x14ac:dyDescent="0.45"/>
    <row r="2" spans="1:34" ht="30.75" thickBot="1" x14ac:dyDescent="0.45">
      <c r="A2" s="90" t="s">
        <v>93</v>
      </c>
      <c r="J2" s="65"/>
      <c r="K2" s="88" t="s">
        <v>26</v>
      </c>
    </row>
    <row r="3" spans="1:34" ht="24" customHeight="1" x14ac:dyDescent="0.4">
      <c r="A3" s="119"/>
      <c r="J3" s="66"/>
    </row>
    <row r="4" spans="1:34" ht="24" customHeight="1" x14ac:dyDescent="0.4">
      <c r="A4" s="151" t="s">
        <v>79</v>
      </c>
      <c r="J4" s="66"/>
    </row>
    <row r="5" spans="1:34" ht="24" customHeight="1" x14ac:dyDescent="0.4">
      <c r="A5" s="151" t="s">
        <v>81</v>
      </c>
      <c r="J5" s="66"/>
    </row>
    <row r="6" spans="1:34" ht="24" customHeight="1" x14ac:dyDescent="0.4">
      <c r="A6" s="153" t="s">
        <v>80</v>
      </c>
      <c r="J6" s="66"/>
    </row>
    <row r="7" spans="1:34" ht="24" customHeight="1" x14ac:dyDescent="0.4">
      <c r="A7" s="151" t="s">
        <v>91</v>
      </c>
      <c r="B7" s="150"/>
      <c r="C7" s="150"/>
      <c r="D7" s="150"/>
      <c r="E7" s="150"/>
      <c r="F7" s="150"/>
      <c r="G7" s="150"/>
      <c r="H7" s="150"/>
      <c r="I7" s="150"/>
      <c r="J7" s="152"/>
      <c r="K7" s="150"/>
      <c r="L7" s="150"/>
      <c r="M7" s="150"/>
      <c r="N7" s="150"/>
      <c r="O7" s="150"/>
      <c r="P7" s="150"/>
      <c r="Q7" s="150"/>
      <c r="R7" s="150"/>
      <c r="S7" s="150"/>
      <c r="T7" s="150"/>
      <c r="U7" s="150"/>
    </row>
    <row r="8" spans="1:34" ht="24" customHeight="1" x14ac:dyDescent="0.4">
      <c r="A8" s="151" t="s">
        <v>92</v>
      </c>
      <c r="B8" s="150"/>
      <c r="C8" s="150"/>
      <c r="D8" s="150"/>
      <c r="E8" s="150"/>
      <c r="F8" s="150"/>
      <c r="G8" s="150"/>
      <c r="H8" s="150"/>
      <c r="I8" s="150"/>
      <c r="J8" s="152"/>
      <c r="K8" s="150"/>
      <c r="L8" s="150"/>
      <c r="M8" s="150"/>
      <c r="N8" s="150"/>
      <c r="O8" s="150"/>
      <c r="P8" s="150"/>
      <c r="Q8" s="150"/>
      <c r="R8" s="150"/>
      <c r="S8" s="150"/>
      <c r="T8" s="150"/>
      <c r="U8" s="150"/>
    </row>
    <row r="9" spans="1:34" ht="24" customHeight="1" x14ac:dyDescent="0.4">
      <c r="A9" s="154"/>
      <c r="B9" s="150"/>
      <c r="C9" s="150"/>
      <c r="D9" s="150"/>
      <c r="E9" s="150"/>
      <c r="F9" s="150"/>
      <c r="G9" s="150"/>
      <c r="H9" s="150"/>
      <c r="I9" s="150"/>
      <c r="J9" s="152"/>
      <c r="K9" s="150"/>
      <c r="L9" s="150"/>
      <c r="M9" s="150"/>
      <c r="N9" s="150"/>
      <c r="O9" s="150"/>
      <c r="P9" s="150"/>
      <c r="Q9" s="150"/>
      <c r="R9" s="150"/>
      <c r="S9" s="150"/>
      <c r="T9" s="150"/>
      <c r="U9" s="150"/>
    </row>
    <row r="10" spans="1:34" ht="24" customHeight="1" thickBot="1" x14ac:dyDescent="0.45">
      <c r="A10" s="92" t="s">
        <v>74</v>
      </c>
      <c r="B10" s="92"/>
      <c r="J10" s="66"/>
    </row>
    <row r="11" spans="1:34" ht="24" customHeight="1" x14ac:dyDescent="0.4">
      <c r="A11" s="91"/>
      <c r="B11" s="128"/>
      <c r="C11" s="129" t="s">
        <v>32</v>
      </c>
      <c r="D11" s="130"/>
      <c r="J11" s="66"/>
      <c r="Y11" s="149" t="b">
        <v>1</v>
      </c>
      <c r="Z11" s="149">
        <f>IF(AB11=1,1,0)</f>
        <v>1</v>
      </c>
      <c r="AA11" s="150"/>
      <c r="AB11" s="150">
        <v>1</v>
      </c>
    </row>
    <row r="12" spans="1:34" ht="24" customHeight="1" thickBot="1" x14ac:dyDescent="0.45">
      <c r="A12" s="91"/>
      <c r="B12" s="131"/>
      <c r="C12" s="132" t="s">
        <v>33</v>
      </c>
      <c r="D12" s="133"/>
      <c r="J12" s="66"/>
      <c r="Y12" s="149" t="b">
        <v>0</v>
      </c>
      <c r="Z12" s="149">
        <f>IF(Z11=1,0,1)</f>
        <v>0</v>
      </c>
      <c r="AA12" s="150"/>
      <c r="AB12" s="150"/>
    </row>
    <row r="13" spans="1:34" ht="24" customHeight="1" x14ac:dyDescent="0.4">
      <c r="A13" s="91"/>
      <c r="J13" s="66"/>
    </row>
    <row r="14" spans="1:34" ht="24" customHeight="1" x14ac:dyDescent="0.4">
      <c r="A14" s="92" t="s">
        <v>90</v>
      </c>
      <c r="B14" s="92"/>
      <c r="D14" s="67"/>
      <c r="H14" s="67"/>
      <c r="L14" s="67"/>
      <c r="Y14" s="68"/>
      <c r="Z14" s="69"/>
      <c r="AA14" s="69"/>
    </row>
    <row r="15" spans="1:34" ht="24" customHeight="1" thickBot="1" x14ac:dyDescent="0.45">
      <c r="B15" s="169" t="s">
        <v>82</v>
      </c>
      <c r="C15" s="170"/>
      <c r="D15" s="171"/>
      <c r="F15" s="169" t="s">
        <v>83</v>
      </c>
      <c r="G15" s="170"/>
      <c r="H15" s="171"/>
      <c r="J15" s="169" t="s">
        <v>84</v>
      </c>
      <c r="K15" s="170"/>
      <c r="L15" s="171"/>
      <c r="N15" s="169" t="s">
        <v>59</v>
      </c>
      <c r="O15" s="170"/>
      <c r="P15" s="171"/>
      <c r="Q15" s="93"/>
      <c r="R15" s="84" t="s">
        <v>65</v>
      </c>
      <c r="S15" s="85" t="s">
        <v>53</v>
      </c>
      <c r="T15" s="86" t="s">
        <v>54</v>
      </c>
      <c r="U15" s="87" t="s">
        <v>55</v>
      </c>
      <c r="Y15" s="68"/>
      <c r="Z15" s="69"/>
      <c r="AA15" s="69"/>
      <c r="AD15" s="88">
        <f>COUNTIF(AD16:AD20,"&gt;0")</f>
        <v>0</v>
      </c>
      <c r="AE15" s="88">
        <f t="shared" ref="AE15:AF15" si="0">COUNTIF(AE16:AE20,"&gt;0")</f>
        <v>0</v>
      </c>
      <c r="AF15" s="88">
        <f t="shared" si="0"/>
        <v>0</v>
      </c>
    </row>
    <row r="16" spans="1:34" ht="24" customHeight="1" x14ac:dyDescent="0.4">
      <c r="B16" s="134">
        <v>2018</v>
      </c>
      <c r="C16" s="135">
        <v>11</v>
      </c>
      <c r="D16" s="159"/>
      <c r="E16" s="94"/>
      <c r="F16" s="134">
        <v>2019</v>
      </c>
      <c r="G16" s="135">
        <v>11</v>
      </c>
      <c r="H16" s="159"/>
      <c r="I16" s="94"/>
      <c r="J16" s="140">
        <v>2020</v>
      </c>
      <c r="K16" s="135">
        <v>11</v>
      </c>
      <c r="L16" s="159"/>
      <c r="M16" s="94"/>
      <c r="N16" s="140">
        <v>2021</v>
      </c>
      <c r="O16" s="135">
        <v>11</v>
      </c>
      <c r="P16" s="145"/>
      <c r="Q16" s="95"/>
      <c r="R16" s="122">
        <v>11</v>
      </c>
      <c r="S16" s="70" t="str">
        <f>IFERROR(IF(P16="","",IF(1-(P16/D16)&lt;0,"増加",1-(P16/D16))),"")</f>
        <v/>
      </c>
      <c r="T16" s="71" t="str">
        <f>IFERROR(IF(P16="","",IF(1-(P16/H16)&lt;0,"増加",1-(P16/H16))),"")</f>
        <v/>
      </c>
      <c r="U16" s="72" t="str">
        <f>IFERROR(IF(P16="","",IF(1-(P16/L16)&lt;0,"増加",1-(P16/L16))),"")</f>
        <v/>
      </c>
      <c r="V16" s="96"/>
      <c r="W16" s="97"/>
      <c r="X16" s="98"/>
      <c r="Y16" s="99"/>
      <c r="Z16" s="99"/>
      <c r="AA16" s="99"/>
      <c r="AB16" s="100"/>
      <c r="AC16" s="100"/>
      <c r="AD16" s="101" t="e">
        <f>IF(IF($AE$30=1,計算シート!S89,計算シート!S137)&lt;&gt;0,IF($AE$30=1,計算シート!S89,計算シート!S137),"")</f>
        <v>#N/A</v>
      </c>
      <c r="AE16" s="101" t="e">
        <f>IF(IF($AE$30=1,計算シート!T89,計算シート!T137)&lt;&gt;0,IF($AE$30=1,計算シート!T89,計算シート!T137),"")</f>
        <v>#N/A</v>
      </c>
      <c r="AF16" s="101" t="e">
        <f>IF(IF($AE$30=1,計算シート!U89,計算シート!U137)&lt;&gt;0,IF($AE$30=1,計算シート!U89,計算シート!U137),"")</f>
        <v>#N/A</v>
      </c>
      <c r="AG16" s="102">
        <f>COUNTIF(AD16:AF16,"&gt;0")</f>
        <v>0</v>
      </c>
      <c r="AH16" s="98">
        <f>P16</f>
        <v>0</v>
      </c>
    </row>
    <row r="17" spans="1:34" ht="24" customHeight="1" x14ac:dyDescent="0.4">
      <c r="B17" s="136">
        <v>2018</v>
      </c>
      <c r="C17" s="137">
        <v>12</v>
      </c>
      <c r="D17" s="160"/>
      <c r="E17" s="94"/>
      <c r="F17" s="136">
        <v>2019</v>
      </c>
      <c r="G17" s="137">
        <v>12</v>
      </c>
      <c r="H17" s="160"/>
      <c r="I17" s="94"/>
      <c r="J17" s="141">
        <v>2020</v>
      </c>
      <c r="K17" s="137">
        <v>12</v>
      </c>
      <c r="L17" s="160"/>
      <c r="M17" s="94"/>
      <c r="N17" s="141">
        <v>2021</v>
      </c>
      <c r="O17" s="137">
        <v>12</v>
      </c>
      <c r="P17" s="146"/>
      <c r="Q17" s="95"/>
      <c r="R17" s="123">
        <v>12</v>
      </c>
      <c r="S17" s="73" t="str">
        <f t="shared" ref="S17:S20" si="1">IFERROR(IF(P17="","",IF(1-(P17/D17)&lt;0,"増加",1-(P17/D17))),"")</f>
        <v/>
      </c>
      <c r="T17" s="74" t="str">
        <f t="shared" ref="T17:T20" si="2">IFERROR(IF(P17="","",IF(1-(P17/H17)&lt;0,"増加",1-(P17/H17))),"")</f>
        <v/>
      </c>
      <c r="U17" s="75" t="str">
        <f t="shared" ref="U17:U20" si="3">IFERROR(IF(P17="","",IF(1-(P17/L17)&lt;0,"増加",1-(P17/L17))),"")</f>
        <v/>
      </c>
      <c r="V17" s="103"/>
      <c r="W17" s="104"/>
      <c r="X17" s="98"/>
      <c r="Y17" s="99"/>
      <c r="Z17" s="99"/>
      <c r="AA17" s="99"/>
      <c r="AB17" s="100"/>
      <c r="AC17" s="100"/>
      <c r="AD17" s="101" t="e">
        <f>IF(IF($AE$30=1,計算シート!S90,計算シート!S138)&lt;&gt;0,IF($AE$30=1,計算シート!S90,計算シート!S138),"")</f>
        <v>#N/A</v>
      </c>
      <c r="AE17" s="101" t="e">
        <f>IF(IF($AE$30=1,計算シート!T90,計算シート!T138)&lt;&gt;0,IF($AE$30=1,計算シート!T90,計算シート!T138),"")</f>
        <v>#N/A</v>
      </c>
      <c r="AF17" s="101" t="e">
        <f>IF(IF($AE$30=1,計算シート!U90,計算シート!U138)&lt;&gt;0,IF($AE$30=1,計算シート!U90,計算シート!U138),"")</f>
        <v>#N/A</v>
      </c>
      <c r="AG17" s="102">
        <f t="shared" ref="AG17:AG20" si="4">COUNTIF(AD17:AF17,"&gt;0")</f>
        <v>0</v>
      </c>
      <c r="AH17" s="98">
        <f t="shared" ref="AH17:AH20" si="5">P17</f>
        <v>0</v>
      </c>
    </row>
    <row r="18" spans="1:34" ht="24" customHeight="1" x14ac:dyDescent="0.4">
      <c r="B18" s="136">
        <v>2019</v>
      </c>
      <c r="C18" s="137">
        <v>1</v>
      </c>
      <c r="D18" s="160"/>
      <c r="E18" s="94"/>
      <c r="F18" s="136">
        <v>2020</v>
      </c>
      <c r="G18" s="137">
        <v>1</v>
      </c>
      <c r="H18" s="160"/>
      <c r="I18" s="94"/>
      <c r="J18" s="141">
        <v>2021</v>
      </c>
      <c r="K18" s="137">
        <v>1</v>
      </c>
      <c r="L18" s="160"/>
      <c r="M18" s="94"/>
      <c r="N18" s="141">
        <v>2022</v>
      </c>
      <c r="O18" s="137">
        <v>1</v>
      </c>
      <c r="P18" s="146"/>
      <c r="Q18" s="95"/>
      <c r="R18" s="123">
        <v>1</v>
      </c>
      <c r="S18" s="73" t="str">
        <f t="shared" si="1"/>
        <v/>
      </c>
      <c r="T18" s="74" t="str">
        <f t="shared" si="2"/>
        <v/>
      </c>
      <c r="U18" s="75" t="str">
        <f t="shared" si="3"/>
        <v/>
      </c>
      <c r="V18" s="103"/>
      <c r="W18" s="104"/>
      <c r="X18" s="98"/>
      <c r="Y18" s="99"/>
      <c r="Z18" s="99"/>
      <c r="AA18" s="99"/>
      <c r="AB18" s="100"/>
      <c r="AC18" s="100"/>
      <c r="AD18" s="101" t="e">
        <f>IF(IF($AE$30=1,計算シート!S91,計算シート!S139)&lt;&gt;0,IF($AE$30=1,計算シート!S91,計算シート!S139),"")</f>
        <v>#N/A</v>
      </c>
      <c r="AE18" s="101" t="e">
        <f>IF(IF($AE$30=1,計算シート!T91,計算シート!T139)&lt;&gt;0,IF($AE$30=1,計算シート!T91,計算シート!T139),"")</f>
        <v>#N/A</v>
      </c>
      <c r="AF18" s="101" t="e">
        <f>IF(IF($AE$30=1,計算シート!U91,計算シート!U139)&lt;&gt;0,IF($AE$30=1,計算シート!U91,計算シート!U139),"")</f>
        <v>#N/A</v>
      </c>
      <c r="AG18" s="102">
        <f t="shared" si="4"/>
        <v>0</v>
      </c>
      <c r="AH18" s="98">
        <f t="shared" si="5"/>
        <v>0</v>
      </c>
    </row>
    <row r="19" spans="1:34" ht="24" customHeight="1" x14ac:dyDescent="0.4">
      <c r="B19" s="136">
        <v>2019</v>
      </c>
      <c r="C19" s="137">
        <v>2</v>
      </c>
      <c r="D19" s="160"/>
      <c r="E19" s="94"/>
      <c r="F19" s="136">
        <v>2020</v>
      </c>
      <c r="G19" s="137">
        <v>2</v>
      </c>
      <c r="H19" s="160"/>
      <c r="I19" s="94"/>
      <c r="J19" s="141">
        <v>2021</v>
      </c>
      <c r="K19" s="137">
        <v>2</v>
      </c>
      <c r="L19" s="160"/>
      <c r="M19" s="94"/>
      <c r="N19" s="141">
        <v>2022</v>
      </c>
      <c r="O19" s="137">
        <v>2</v>
      </c>
      <c r="P19" s="146"/>
      <c r="Q19" s="95"/>
      <c r="R19" s="123">
        <v>2</v>
      </c>
      <c r="S19" s="73" t="str">
        <f t="shared" si="1"/>
        <v/>
      </c>
      <c r="T19" s="74" t="str">
        <f t="shared" si="2"/>
        <v/>
      </c>
      <c r="U19" s="75" t="str">
        <f t="shared" si="3"/>
        <v/>
      </c>
      <c r="V19" s="103"/>
      <c r="W19" s="104"/>
      <c r="X19" s="98"/>
      <c r="Y19" s="99"/>
      <c r="Z19" s="99"/>
      <c r="AA19" s="99"/>
      <c r="AB19" s="100"/>
      <c r="AC19" s="100"/>
      <c r="AD19" s="101" t="e">
        <f>IF(IF($AE$30=1,計算シート!S92,計算シート!S140)&lt;&gt;0,IF($AE$30=1,計算シート!S92,計算シート!S140),"")</f>
        <v>#N/A</v>
      </c>
      <c r="AE19" s="101" t="e">
        <f>IF(IF($AE$30=1,計算シート!T92,計算シート!T140)&lt;&gt;0,IF($AE$30=1,計算シート!T92,計算シート!T140),"")</f>
        <v>#N/A</v>
      </c>
      <c r="AF19" s="101" t="e">
        <f>IF(IF($AE$30=1,計算シート!U92,計算シート!U140)&lt;&gt;0,IF($AE$30=1,計算シート!U92,計算シート!U140),"")</f>
        <v>#N/A</v>
      </c>
      <c r="AG19" s="102">
        <f t="shared" si="4"/>
        <v>0</v>
      </c>
      <c r="AH19" s="98">
        <f t="shared" si="5"/>
        <v>0</v>
      </c>
    </row>
    <row r="20" spans="1:34" ht="24" customHeight="1" thickBot="1" x14ac:dyDescent="0.45">
      <c r="B20" s="138">
        <v>2019</v>
      </c>
      <c r="C20" s="139">
        <v>3</v>
      </c>
      <c r="D20" s="161"/>
      <c r="E20" s="94"/>
      <c r="F20" s="138">
        <v>2020</v>
      </c>
      <c r="G20" s="139">
        <v>3</v>
      </c>
      <c r="H20" s="161"/>
      <c r="I20" s="94"/>
      <c r="J20" s="142">
        <v>2021</v>
      </c>
      <c r="K20" s="139">
        <v>3</v>
      </c>
      <c r="L20" s="161"/>
      <c r="M20" s="94"/>
      <c r="N20" s="143">
        <v>2022</v>
      </c>
      <c r="O20" s="144">
        <v>3</v>
      </c>
      <c r="P20" s="147"/>
      <c r="Q20" s="95"/>
      <c r="R20" s="124">
        <v>3</v>
      </c>
      <c r="S20" s="76" t="str">
        <f t="shared" si="1"/>
        <v/>
      </c>
      <c r="T20" s="77" t="str">
        <f t="shared" si="2"/>
        <v/>
      </c>
      <c r="U20" s="78" t="str">
        <f t="shared" si="3"/>
        <v/>
      </c>
      <c r="V20" s="105"/>
      <c r="W20" s="106"/>
      <c r="X20" s="98"/>
      <c r="Y20" s="99"/>
      <c r="Z20" s="99"/>
      <c r="AA20" s="99"/>
      <c r="AB20" s="100"/>
      <c r="AC20" s="100"/>
      <c r="AD20" s="101" t="e">
        <f>IF(IF($AE$30=1,計算シート!S93,計算シート!S141)&lt;&gt;0,IF($AE$30=1,計算シート!S93,計算シート!S141),"")</f>
        <v>#N/A</v>
      </c>
      <c r="AE20" s="101" t="e">
        <f>IF(IF($AE$30=1,計算シート!T93,計算シート!T141)&lt;&gt;0,IF($AE$30=1,計算シート!T93,計算シート!T141),"")</f>
        <v>#N/A</v>
      </c>
      <c r="AF20" s="101" t="e">
        <f>IF(IF($AE$30=1,計算シート!U93,計算シート!U141)&lt;&gt;0,IF($AE$30=1,計算シート!U93,計算シート!U141),"")</f>
        <v>#N/A</v>
      </c>
      <c r="AG20" s="102">
        <f t="shared" si="4"/>
        <v>0</v>
      </c>
      <c r="AH20" s="98">
        <f t="shared" si="5"/>
        <v>0</v>
      </c>
    </row>
    <row r="21" spans="1:34" ht="24" customHeight="1" x14ac:dyDescent="0.4">
      <c r="B21" s="169" t="s">
        <v>41</v>
      </c>
      <c r="C21" s="182"/>
      <c r="D21" s="148">
        <f>SUM(D16:D20)</f>
        <v>0</v>
      </c>
      <c r="E21" s="95"/>
      <c r="F21" s="169" t="s">
        <v>41</v>
      </c>
      <c r="G21" s="182"/>
      <c r="H21" s="148">
        <f>SUM(H16:H20)</f>
        <v>0</v>
      </c>
      <c r="I21" s="95"/>
      <c r="J21" s="169" t="s">
        <v>41</v>
      </c>
      <c r="K21" s="182"/>
      <c r="L21" s="148">
        <f>SUM(L16:L20)</f>
        <v>0</v>
      </c>
      <c r="M21" s="95"/>
      <c r="N21" s="178" t="s">
        <v>62</v>
      </c>
      <c r="O21" s="179"/>
      <c r="P21" s="180"/>
      <c r="Q21" s="95"/>
      <c r="R21" s="95"/>
      <c r="S21" s="95"/>
      <c r="T21" s="95"/>
      <c r="U21" s="95"/>
      <c r="V21" s="107"/>
      <c r="W21" s="108"/>
      <c r="X21" s="98"/>
      <c r="Y21" s="99"/>
      <c r="Z21" s="99"/>
      <c r="AA21" s="99"/>
      <c r="AB21" s="100"/>
      <c r="AC21" s="100"/>
      <c r="AD21" s="99">
        <f>D21</f>
        <v>0</v>
      </c>
      <c r="AE21" s="99">
        <f>H21</f>
        <v>0</v>
      </c>
      <c r="AF21" s="99">
        <f>L21</f>
        <v>0</v>
      </c>
      <c r="AG21" s="99"/>
    </row>
    <row r="22" spans="1:34" customFormat="1" ht="24" customHeight="1" x14ac:dyDescent="0.4">
      <c r="B22" t="s">
        <v>85</v>
      </c>
      <c r="F22" t="s">
        <v>87</v>
      </c>
      <c r="J22" t="s">
        <v>88</v>
      </c>
      <c r="N22" t="s">
        <v>89</v>
      </c>
    </row>
    <row r="23" spans="1:34" customFormat="1" ht="24" customHeight="1" x14ac:dyDescent="0.4">
      <c r="B23" t="s">
        <v>86</v>
      </c>
    </row>
    <row r="24" spans="1:34" customFormat="1" ht="24" customHeight="1" x14ac:dyDescent="0.4"/>
    <row r="25" spans="1:34" customFormat="1" ht="24" customHeight="1" x14ac:dyDescent="0.4">
      <c r="A25" s="162" t="s">
        <v>95</v>
      </c>
      <c r="B25" s="163" t="s">
        <v>96</v>
      </c>
    </row>
    <row r="26" spans="1:34" customFormat="1" ht="24" customHeight="1" x14ac:dyDescent="0.4">
      <c r="A26" s="162"/>
      <c r="B26" s="163" t="s">
        <v>99</v>
      </c>
    </row>
    <row r="27" spans="1:34" customFormat="1" ht="24" customHeight="1" x14ac:dyDescent="0.4">
      <c r="A27" s="162" t="s">
        <v>94</v>
      </c>
      <c r="B27" s="163" t="s">
        <v>97</v>
      </c>
    </row>
    <row r="28" spans="1:34" ht="24" customHeight="1" x14ac:dyDescent="0.4">
      <c r="A28" s="115"/>
      <c r="B28" s="115" t="s">
        <v>98</v>
      </c>
      <c r="D28" s="98"/>
      <c r="H28" s="98"/>
      <c r="L28" s="98"/>
      <c r="P28" s="99"/>
      <c r="Q28" s="99"/>
      <c r="R28" s="99"/>
      <c r="S28" s="99"/>
      <c r="T28" s="99"/>
      <c r="U28" s="99"/>
      <c r="AA28" s="98"/>
      <c r="AE28" s="88" t="s">
        <v>35</v>
      </c>
      <c r="AF28" s="88" t="s">
        <v>36</v>
      </c>
      <c r="AG28" s="88" t="s">
        <v>37</v>
      </c>
    </row>
    <row r="29" spans="1:34" ht="24" customHeight="1" thickBot="1" x14ac:dyDescent="0.45">
      <c r="D29" s="98"/>
      <c r="H29" s="98"/>
      <c r="L29" s="98"/>
      <c r="P29" s="99"/>
      <c r="Q29" s="99"/>
      <c r="R29" s="99"/>
      <c r="S29" s="99"/>
      <c r="T29" s="99"/>
      <c r="U29" s="99"/>
      <c r="AA29" s="98"/>
    </row>
    <row r="30" spans="1:34" ht="24" customHeight="1" thickBot="1" x14ac:dyDescent="0.45">
      <c r="A30" s="92" t="s">
        <v>66</v>
      </c>
      <c r="B30" s="92"/>
      <c r="D30" s="67" t="s">
        <v>27</v>
      </c>
      <c r="E30" s="188"/>
      <c r="F30" s="189"/>
      <c r="G30" s="88" t="s">
        <v>76</v>
      </c>
      <c r="V30" s="109"/>
      <c r="Y30" s="110" t="e">
        <f>MAX(計算シート!AJ89,計算シート!AJ137)</f>
        <v>#N/A</v>
      </c>
      <c r="AA30" s="111"/>
      <c r="AB30" s="100"/>
      <c r="AC30" s="100"/>
      <c r="AD30" s="100" t="s">
        <v>44</v>
      </c>
      <c r="AE30" s="88" t="e">
        <f>IF(Y30&gt;=0.5,1,0)</f>
        <v>#N/A</v>
      </c>
      <c r="AF30" s="88" t="e">
        <f>IF((AE30+AG30)=0,1,0)</f>
        <v>#N/A</v>
      </c>
      <c r="AG30" s="88" t="e">
        <f>IF(Y30&lt;0.3,1,0)</f>
        <v>#N/A</v>
      </c>
      <c r="AH30" s="88" t="e">
        <f>SUM(AE30:AG30)</f>
        <v>#N/A</v>
      </c>
    </row>
    <row r="31" spans="1:34" ht="24" customHeight="1" thickBot="1" x14ac:dyDescent="0.45">
      <c r="B31" s="190">
        <v>14108348</v>
      </c>
      <c r="C31" s="191"/>
      <c r="P31" s="150"/>
      <c r="Q31" s="150"/>
      <c r="R31" s="150"/>
      <c r="S31" s="150"/>
      <c r="T31" s="150"/>
      <c r="U31" s="150"/>
      <c r="V31" s="109"/>
      <c r="AA31" s="111"/>
      <c r="AB31" s="100"/>
      <c r="AC31" s="100"/>
      <c r="AD31" s="100" t="s">
        <v>46</v>
      </c>
      <c r="AE31" s="88">
        <f>IF(B31&lt;=100000000,1,0)</f>
        <v>1</v>
      </c>
      <c r="AF31" s="88">
        <f>IF((AE31+AG31)=0,1,0)</f>
        <v>0</v>
      </c>
      <c r="AG31" s="88">
        <f>IF(500000000&lt;B31,1,0)</f>
        <v>0</v>
      </c>
      <c r="AH31" s="88">
        <f>SUM(AE31:AG31)</f>
        <v>1</v>
      </c>
    </row>
    <row r="32" spans="1:34" ht="24" customHeight="1" x14ac:dyDescent="0.4">
      <c r="F32" s="67"/>
      <c r="P32" s="150"/>
      <c r="Q32" s="150"/>
      <c r="R32" s="150"/>
      <c r="S32" s="150"/>
      <c r="T32" s="150"/>
      <c r="U32" s="150"/>
      <c r="AA32" s="111"/>
      <c r="AB32" s="100"/>
      <c r="AC32" s="100"/>
      <c r="AD32" s="100"/>
      <c r="AE32" s="88" t="s">
        <v>38</v>
      </c>
      <c r="AF32" s="112" t="s">
        <v>40</v>
      </c>
      <c r="AG32" s="88" t="s">
        <v>39</v>
      </c>
    </row>
    <row r="33" spans="1:39" ht="24" customHeight="1" x14ac:dyDescent="0.4">
      <c r="A33" s="92" t="s">
        <v>67</v>
      </c>
      <c r="B33" s="92"/>
      <c r="P33" s="150"/>
      <c r="Q33" s="150"/>
      <c r="R33" s="150"/>
      <c r="S33" s="150"/>
      <c r="T33" s="150"/>
      <c r="U33" s="150"/>
      <c r="AA33" s="111"/>
      <c r="AB33" s="100"/>
      <c r="AC33" s="100"/>
      <c r="AD33" s="100"/>
    </row>
    <row r="34" spans="1:39" ht="24" customHeight="1" x14ac:dyDescent="0.4">
      <c r="B34" s="88" t="s">
        <v>69</v>
      </c>
      <c r="P34" s="150"/>
      <c r="Q34" s="150"/>
      <c r="R34" s="150"/>
      <c r="S34" s="150"/>
      <c r="T34" s="150"/>
      <c r="U34" s="150"/>
      <c r="AA34" s="111"/>
      <c r="AB34" s="100"/>
      <c r="AC34" s="100"/>
      <c r="AD34" s="100"/>
    </row>
    <row r="35" spans="1:39" ht="24" customHeight="1" x14ac:dyDescent="0.4">
      <c r="B35" s="183" t="s">
        <v>0</v>
      </c>
      <c r="C35" s="184"/>
      <c r="D35" s="192" t="s">
        <v>3</v>
      </c>
      <c r="E35" s="193"/>
      <c r="F35" s="193"/>
      <c r="G35" s="193"/>
      <c r="H35" s="193"/>
      <c r="I35" s="193"/>
      <c r="J35" s="193"/>
      <c r="K35" s="193"/>
      <c r="L35" s="193"/>
      <c r="M35" s="193"/>
      <c r="N35" s="193"/>
      <c r="O35" s="194"/>
      <c r="P35" s="150"/>
      <c r="Q35" s="150"/>
      <c r="R35" s="150"/>
      <c r="S35" s="150"/>
      <c r="T35" s="150"/>
      <c r="U35" s="150"/>
      <c r="AA35" s="98"/>
      <c r="AB35" s="100"/>
      <c r="AC35" s="100"/>
      <c r="AD35" s="100"/>
    </row>
    <row r="36" spans="1:39" ht="24" customHeight="1" x14ac:dyDescent="0.4">
      <c r="B36" s="185"/>
      <c r="C36" s="172"/>
      <c r="D36" s="195" t="s">
        <v>13</v>
      </c>
      <c r="E36" s="173"/>
      <c r="F36" s="173"/>
      <c r="G36" s="174"/>
      <c r="H36" s="172" t="s">
        <v>14</v>
      </c>
      <c r="I36" s="173"/>
      <c r="J36" s="173"/>
      <c r="K36" s="174"/>
      <c r="L36" s="172" t="s">
        <v>15</v>
      </c>
      <c r="M36" s="173"/>
      <c r="N36" s="173"/>
      <c r="O36" s="197"/>
      <c r="P36" s="150"/>
      <c r="Q36" s="150"/>
      <c r="R36" s="150"/>
      <c r="S36" s="150"/>
      <c r="T36" s="150"/>
      <c r="U36" s="150"/>
      <c r="AA36" s="98"/>
      <c r="AB36" s="100"/>
      <c r="AC36" s="100"/>
      <c r="AD36" s="100"/>
    </row>
    <row r="37" spans="1:39" ht="24" customHeight="1" x14ac:dyDescent="0.4">
      <c r="B37" s="186" t="s">
        <v>1</v>
      </c>
      <c r="C37" s="187"/>
      <c r="D37" s="196" t="s">
        <v>7</v>
      </c>
      <c r="E37" s="176"/>
      <c r="F37" s="176"/>
      <c r="G37" s="177"/>
      <c r="H37" s="175" t="s">
        <v>9</v>
      </c>
      <c r="I37" s="176"/>
      <c r="J37" s="176"/>
      <c r="K37" s="177"/>
      <c r="L37" s="175" t="s">
        <v>11</v>
      </c>
      <c r="M37" s="176"/>
      <c r="N37" s="176"/>
      <c r="O37" s="181"/>
      <c r="P37" s="150"/>
      <c r="Q37" s="150"/>
      <c r="R37" s="150"/>
      <c r="S37" s="150"/>
      <c r="T37" s="150"/>
      <c r="U37" s="150"/>
      <c r="AA37" s="98"/>
      <c r="AB37" s="100"/>
      <c r="AC37" s="100"/>
      <c r="AD37" s="100"/>
      <c r="AM37" s="120"/>
    </row>
    <row r="38" spans="1:39" ht="24" customHeight="1" x14ac:dyDescent="0.4">
      <c r="B38" s="219" t="s">
        <v>2</v>
      </c>
      <c r="C38" s="202"/>
      <c r="D38" s="199" t="s">
        <v>8</v>
      </c>
      <c r="E38" s="200"/>
      <c r="F38" s="200"/>
      <c r="G38" s="201"/>
      <c r="H38" s="202" t="s">
        <v>10</v>
      </c>
      <c r="I38" s="200"/>
      <c r="J38" s="200"/>
      <c r="K38" s="201"/>
      <c r="L38" s="202" t="s">
        <v>9</v>
      </c>
      <c r="M38" s="200"/>
      <c r="N38" s="200"/>
      <c r="O38" s="220"/>
      <c r="P38" s="150"/>
      <c r="Q38" s="150"/>
      <c r="R38" s="150"/>
      <c r="S38" s="150"/>
      <c r="T38" s="150"/>
      <c r="U38" s="150"/>
      <c r="AA38" s="98"/>
      <c r="AB38" s="100"/>
      <c r="AC38" s="121"/>
      <c r="AD38" s="100"/>
      <c r="AM38" s="120"/>
    </row>
    <row r="39" spans="1:39" ht="24" customHeight="1" x14ac:dyDescent="0.4">
      <c r="B39" s="79"/>
      <c r="C39" s="79"/>
      <c r="D39" s="79"/>
      <c r="E39" s="79"/>
      <c r="F39" s="79"/>
      <c r="G39" s="79"/>
      <c r="H39" s="79"/>
      <c r="I39" s="79"/>
      <c r="J39" s="79"/>
      <c r="K39" s="79"/>
      <c r="L39" s="79"/>
      <c r="M39" s="79"/>
      <c r="N39" s="79"/>
      <c r="O39" s="79"/>
      <c r="P39" s="150"/>
      <c r="Q39" s="150"/>
      <c r="R39" s="150"/>
      <c r="S39" s="150"/>
      <c r="T39" s="150"/>
      <c r="U39" s="150"/>
      <c r="AA39" s="98"/>
      <c r="AB39" s="100"/>
      <c r="AC39" s="121"/>
      <c r="AD39" s="100"/>
    </row>
    <row r="40" spans="1:39" ht="24" customHeight="1" x14ac:dyDescent="0.4">
      <c r="B40" s="88" t="s">
        <v>70</v>
      </c>
      <c r="P40" s="150"/>
      <c r="Q40" s="150"/>
      <c r="R40" s="150"/>
      <c r="S40" s="150"/>
      <c r="T40" s="150"/>
      <c r="U40" s="150"/>
      <c r="AA40" s="98"/>
      <c r="AB40" s="100"/>
      <c r="AC40" s="100"/>
      <c r="AD40" s="100"/>
    </row>
    <row r="41" spans="1:39" ht="24" customHeight="1" x14ac:dyDescent="0.4">
      <c r="B41" s="183" t="s">
        <v>0</v>
      </c>
      <c r="C41" s="184"/>
      <c r="D41" s="221" t="s">
        <v>4</v>
      </c>
      <c r="E41" s="80"/>
      <c r="F41" s="80"/>
      <c r="G41" s="80"/>
      <c r="H41" s="80"/>
      <c r="I41" s="80"/>
      <c r="J41" s="80"/>
      <c r="K41" s="80"/>
      <c r="L41" s="80"/>
      <c r="M41" s="80"/>
      <c r="N41" s="80"/>
      <c r="O41" s="80"/>
      <c r="P41" s="155"/>
      <c r="Q41" s="155"/>
      <c r="R41" s="155"/>
      <c r="S41" s="155"/>
      <c r="T41" s="155"/>
      <c r="U41" s="155"/>
      <c r="AA41" s="98"/>
      <c r="AB41" s="100"/>
      <c r="AC41" s="100"/>
      <c r="AD41" s="100"/>
    </row>
    <row r="42" spans="1:39" ht="24" customHeight="1" x14ac:dyDescent="0.4">
      <c r="B42" s="185"/>
      <c r="C42" s="172"/>
      <c r="D42" s="222"/>
      <c r="E42" s="80"/>
      <c r="F42" s="80"/>
      <c r="G42" s="80"/>
      <c r="H42" s="80"/>
      <c r="I42" s="80"/>
      <c r="J42" s="80"/>
      <c r="K42" s="80"/>
      <c r="L42" s="80"/>
      <c r="M42" s="80"/>
      <c r="N42" s="80"/>
      <c r="O42" s="80"/>
      <c r="P42" s="155"/>
      <c r="Q42" s="155"/>
      <c r="R42" s="155"/>
      <c r="S42" s="155"/>
      <c r="T42" s="155"/>
      <c r="U42" s="155"/>
      <c r="AA42" s="98"/>
      <c r="AB42" s="100"/>
      <c r="AC42" s="100"/>
      <c r="AD42" s="100"/>
    </row>
    <row r="43" spans="1:39" ht="24" customHeight="1" x14ac:dyDescent="0.4">
      <c r="B43" s="186" t="s">
        <v>1</v>
      </c>
      <c r="C43" s="187"/>
      <c r="D43" s="81" t="s">
        <v>5</v>
      </c>
      <c r="E43" s="80"/>
      <c r="F43" s="80"/>
      <c r="G43" s="80"/>
      <c r="H43" s="80"/>
      <c r="I43" s="80"/>
      <c r="J43" s="80"/>
      <c r="K43" s="80"/>
      <c r="L43" s="80"/>
      <c r="M43" s="80"/>
      <c r="N43" s="80"/>
      <c r="O43" s="80"/>
      <c r="P43" s="155"/>
      <c r="Q43" s="155"/>
      <c r="R43" s="155"/>
      <c r="S43" s="155"/>
      <c r="T43" s="155"/>
      <c r="U43" s="155"/>
      <c r="AA43" s="98"/>
      <c r="AB43" s="100"/>
      <c r="AC43" s="100"/>
      <c r="AD43" s="100"/>
    </row>
    <row r="44" spans="1:39" ht="24" customHeight="1" x14ac:dyDescent="0.4">
      <c r="B44" s="219" t="s">
        <v>2</v>
      </c>
      <c r="C44" s="202"/>
      <c r="D44" s="82" t="s">
        <v>6</v>
      </c>
      <c r="E44" s="80"/>
      <c r="F44" s="80"/>
      <c r="G44" s="80"/>
      <c r="H44" s="80"/>
      <c r="I44" s="80"/>
      <c r="J44" s="80"/>
      <c r="K44" s="80"/>
      <c r="L44" s="80"/>
      <c r="M44" s="80"/>
      <c r="N44" s="80"/>
      <c r="O44" s="80"/>
      <c r="P44" s="155"/>
      <c r="Q44" s="155"/>
      <c r="R44" s="155"/>
      <c r="S44" s="155"/>
      <c r="T44" s="155"/>
      <c r="U44" s="155"/>
      <c r="AA44" s="98"/>
      <c r="AB44" s="100"/>
      <c r="AC44" s="100"/>
      <c r="AD44" s="100"/>
    </row>
    <row r="45" spans="1:39" ht="24" customHeight="1" x14ac:dyDescent="0.4">
      <c r="B45" s="79"/>
      <c r="C45" s="79"/>
      <c r="D45" s="79"/>
      <c r="E45" s="80"/>
      <c r="F45" s="80"/>
      <c r="G45" s="80"/>
      <c r="H45" s="80"/>
      <c r="I45" s="80"/>
      <c r="J45" s="80"/>
      <c r="K45" s="80"/>
      <c r="L45" s="83"/>
      <c r="M45" s="80"/>
      <c r="N45" s="80"/>
      <c r="O45" s="80"/>
      <c r="P45" s="155"/>
      <c r="Q45" s="155"/>
      <c r="R45" s="155"/>
      <c r="S45" s="155"/>
      <c r="T45" s="155"/>
      <c r="U45" s="155"/>
      <c r="AA45" s="98"/>
    </row>
    <row r="46" spans="1:39" ht="24" customHeight="1" x14ac:dyDescent="0.4">
      <c r="A46" s="92" t="s">
        <v>68</v>
      </c>
      <c r="B46" s="92"/>
      <c r="L46" s="113"/>
      <c r="N46" s="114"/>
      <c r="P46" s="150"/>
      <c r="Q46" s="150"/>
      <c r="R46" s="150"/>
      <c r="S46" s="150"/>
      <c r="T46" s="150"/>
      <c r="U46" s="150"/>
      <c r="Y46" s="99" t="s">
        <v>32</v>
      </c>
      <c r="Z46" s="99" t="s">
        <v>45</v>
      </c>
      <c r="AA46" s="99"/>
      <c r="AB46" s="99"/>
    </row>
    <row r="47" spans="1:39" ht="24" customHeight="1" x14ac:dyDescent="0.4">
      <c r="B47" s="88" t="s">
        <v>72</v>
      </c>
      <c r="L47" s="113"/>
      <c r="N47" s="114"/>
      <c r="P47" s="150"/>
      <c r="Q47" s="150"/>
      <c r="R47" s="150"/>
      <c r="S47" s="150"/>
      <c r="T47" s="150"/>
      <c r="U47" s="150"/>
      <c r="Y47" s="99"/>
      <c r="Z47" s="99"/>
      <c r="AA47" s="99"/>
      <c r="AB47" s="99"/>
    </row>
    <row r="48" spans="1:39" ht="24" customHeight="1" x14ac:dyDescent="0.4">
      <c r="B48" s="211" t="s">
        <v>21</v>
      </c>
      <c r="C48" s="212"/>
      <c r="D48" s="212"/>
      <c r="E48" s="203" t="s">
        <v>18</v>
      </c>
      <c r="F48" s="203"/>
      <c r="G48" s="198" t="s">
        <v>22</v>
      </c>
      <c r="H48" s="198"/>
      <c r="I48" s="198" t="s">
        <v>19</v>
      </c>
      <c r="J48" s="198"/>
      <c r="K48" s="198">
        <v>5</v>
      </c>
      <c r="L48" s="203" t="s">
        <v>20</v>
      </c>
      <c r="M48" s="207">
        <f>B49-(G49*5)</f>
        <v>0</v>
      </c>
      <c r="N48" s="207"/>
      <c r="O48" s="208"/>
      <c r="P48" s="150"/>
      <c r="Q48" s="150"/>
      <c r="R48" s="150"/>
      <c r="S48" s="150"/>
      <c r="T48" s="150"/>
      <c r="U48" s="150"/>
      <c r="X48" s="88" t="s">
        <v>42</v>
      </c>
      <c r="Y48" s="99">
        <f>IFERROR(MAX(Y16:AA20),"")</f>
        <v>0</v>
      </c>
      <c r="Z48" s="99">
        <f>IFERROR(MAX(Y16:AA20),"")</f>
        <v>0</v>
      </c>
      <c r="AA48" s="99"/>
      <c r="AB48" s="99"/>
    </row>
    <row r="49" spans="1:28" ht="24" customHeight="1" x14ac:dyDescent="0.4">
      <c r="B49" s="213">
        <f>C61</f>
        <v>0</v>
      </c>
      <c r="C49" s="214"/>
      <c r="D49" s="214"/>
      <c r="E49" s="204"/>
      <c r="F49" s="204"/>
      <c r="G49" s="205">
        <f>G61</f>
        <v>0</v>
      </c>
      <c r="H49" s="205"/>
      <c r="I49" s="206"/>
      <c r="J49" s="206"/>
      <c r="K49" s="206"/>
      <c r="L49" s="204"/>
      <c r="M49" s="209"/>
      <c r="N49" s="209"/>
      <c r="O49" s="210"/>
      <c r="P49" s="156"/>
      <c r="Q49" s="150"/>
      <c r="R49" s="150"/>
      <c r="S49" s="150"/>
      <c r="T49" s="156"/>
      <c r="U49" s="156"/>
      <c r="V49" s="115"/>
      <c r="X49" s="88" t="s">
        <v>43</v>
      </c>
      <c r="Y49" s="99">
        <f>IF(Z11=1,MIN(Y48,2500000),0)</f>
        <v>0</v>
      </c>
      <c r="Z49" s="99">
        <f>IF(Z12=1,MIN(Z48,500000),0)</f>
        <v>0</v>
      </c>
      <c r="AA49" s="99"/>
      <c r="AB49" s="99"/>
    </row>
    <row r="50" spans="1:28" ht="24" customHeight="1" x14ac:dyDescent="0.4">
      <c r="A50" s="93"/>
      <c r="B50" s="125"/>
      <c r="C50" s="125"/>
      <c r="D50" s="125"/>
      <c r="E50" s="80"/>
      <c r="F50" s="80"/>
      <c r="G50" s="126"/>
      <c r="H50" s="126"/>
      <c r="I50" s="80"/>
      <c r="J50" s="80"/>
      <c r="K50" s="80"/>
      <c r="L50" s="80"/>
      <c r="M50" s="126"/>
      <c r="N50" s="126"/>
      <c r="O50" s="126"/>
      <c r="P50" s="157"/>
      <c r="Q50" s="158"/>
      <c r="R50" s="158"/>
      <c r="S50" s="158"/>
      <c r="T50" s="157"/>
      <c r="U50" s="157"/>
      <c r="V50" s="115"/>
      <c r="X50" s="88" t="s">
        <v>47</v>
      </c>
      <c r="Y50" s="99" t="e">
        <f>IF(AE30=1,MIN(Y49,250000000),0)</f>
        <v>#N/A</v>
      </c>
      <c r="Z50" s="99" t="e">
        <f>IF(AE30=1,MIN(Z49,500000),0)</f>
        <v>#N/A</v>
      </c>
      <c r="AA50" s="99"/>
      <c r="AB50" s="99"/>
    </row>
    <row r="51" spans="1:28" ht="24" customHeight="1" thickBot="1" x14ac:dyDescent="0.45">
      <c r="A51" s="93"/>
      <c r="D51" s="125"/>
      <c r="E51" s="127"/>
      <c r="F51" s="80"/>
      <c r="G51" s="126"/>
      <c r="J51" s="88" t="s">
        <v>75</v>
      </c>
      <c r="K51" s="125"/>
      <c r="L51" s="80"/>
      <c r="M51" s="88" t="s">
        <v>71</v>
      </c>
      <c r="P51" s="157"/>
      <c r="Q51" s="158"/>
      <c r="R51" s="158"/>
      <c r="S51" s="158"/>
      <c r="T51" s="157"/>
      <c r="U51" s="157"/>
      <c r="V51" s="115"/>
      <c r="X51" s="88" t="s">
        <v>49</v>
      </c>
      <c r="Y51" s="99" t="e">
        <f>IF(Y50&gt;0,IF(AE31=1,1000000,0),0)</f>
        <v>#N/A</v>
      </c>
      <c r="Z51" s="99"/>
      <c r="AA51" s="99"/>
      <c r="AB51" s="99"/>
    </row>
    <row r="52" spans="1:28" ht="24" customHeight="1" thickTop="1" x14ac:dyDescent="0.4">
      <c r="A52" s="93"/>
      <c r="D52" s="125"/>
      <c r="E52" s="236"/>
      <c r="F52" s="236"/>
      <c r="G52" s="236"/>
      <c r="J52" s="232" t="str">
        <f>IF(AB11=1,"法人","個人事業")</f>
        <v>法人</v>
      </c>
      <c r="K52" s="233"/>
      <c r="L52" s="237"/>
      <c r="M52" s="224" t="e">
        <f>M60</f>
        <v>#N/A</v>
      </c>
      <c r="N52" s="225"/>
      <c r="O52" s="226"/>
      <c r="P52" s="230"/>
      <c r="Q52" s="231"/>
      <c r="R52" s="231"/>
      <c r="S52" s="231"/>
      <c r="T52" s="157"/>
      <c r="U52" s="157"/>
      <c r="V52" s="115"/>
      <c r="X52" s="88" t="s">
        <v>50</v>
      </c>
      <c r="Y52" s="99" t="e">
        <f>IF(Y50&gt;0,IF(AF31=1,1500000,0),0)</f>
        <v>#N/A</v>
      </c>
      <c r="Z52" s="99"/>
      <c r="AA52" s="99"/>
      <c r="AB52" s="99"/>
    </row>
    <row r="53" spans="1:28" ht="24" customHeight="1" thickBot="1" x14ac:dyDescent="0.45">
      <c r="A53" s="93"/>
      <c r="D53" s="125"/>
      <c r="E53" s="236"/>
      <c r="F53" s="236"/>
      <c r="G53" s="236"/>
      <c r="J53" s="234"/>
      <c r="K53" s="235"/>
      <c r="L53" s="237"/>
      <c r="M53" s="227"/>
      <c r="N53" s="228"/>
      <c r="O53" s="229"/>
      <c r="P53" s="230"/>
      <c r="Q53" s="231"/>
      <c r="R53" s="231"/>
      <c r="S53" s="231"/>
      <c r="T53" s="157"/>
      <c r="U53" s="157"/>
      <c r="V53" s="115"/>
      <c r="X53" s="88" t="s">
        <v>51</v>
      </c>
      <c r="Y53" s="99" t="e">
        <f>IF(Y50&gt;0,IF(AG31=1,2500000,0),0)</f>
        <v>#N/A</v>
      </c>
      <c r="Z53" s="99"/>
      <c r="AA53" s="99"/>
      <c r="AB53" s="99"/>
    </row>
    <row r="54" spans="1:28" ht="24" customHeight="1" thickTop="1" x14ac:dyDescent="0.4">
      <c r="A54" s="93"/>
      <c r="B54" s="125"/>
      <c r="C54" s="125"/>
      <c r="D54" s="125"/>
      <c r="E54" s="80"/>
      <c r="F54" s="80"/>
      <c r="G54" s="126"/>
      <c r="H54" s="126"/>
      <c r="I54" s="80"/>
      <c r="J54" s="80"/>
      <c r="K54" s="80"/>
      <c r="L54" s="80"/>
      <c r="M54" s="126"/>
      <c r="N54" s="126"/>
      <c r="O54" s="126"/>
      <c r="P54" s="157"/>
      <c r="Q54" s="158"/>
      <c r="R54" s="158"/>
      <c r="S54" s="158"/>
      <c r="T54" s="157"/>
      <c r="U54" s="157"/>
      <c r="V54" s="115"/>
      <c r="X54" s="88" t="s">
        <v>48</v>
      </c>
      <c r="Y54" s="99" t="e">
        <f>IF(AF30=1,MIN(Y49,1500000),0)</f>
        <v>#N/A</v>
      </c>
      <c r="Z54" s="99" t="e">
        <f>IF(AF30=1,MIN(Z49,300000),0)</f>
        <v>#N/A</v>
      </c>
      <c r="AA54" s="99"/>
      <c r="AB54" s="99"/>
    </row>
    <row r="55" spans="1:28" s="117" customFormat="1" ht="37.15" customHeight="1" x14ac:dyDescent="0.4">
      <c r="A55" s="223" t="str">
        <f>L58&amp;L57&amp;L56&amp;L59</f>
        <v>※エラー：対象期間の売上高が未入力です</v>
      </c>
      <c r="B55" s="223"/>
      <c r="C55" s="223"/>
      <c r="D55" s="223"/>
      <c r="E55" s="223"/>
      <c r="F55" s="223"/>
      <c r="G55" s="223"/>
      <c r="H55" s="223"/>
      <c r="I55" s="223"/>
      <c r="J55" s="223"/>
      <c r="K55" s="223"/>
      <c r="L55" s="223"/>
      <c r="M55" s="223"/>
      <c r="N55" s="223"/>
      <c r="O55" s="223"/>
      <c r="P55" s="223"/>
      <c r="Q55" s="223"/>
      <c r="R55" s="223"/>
      <c r="S55" s="223"/>
      <c r="T55" s="223"/>
      <c r="U55" s="223"/>
      <c r="X55" s="88" t="s">
        <v>49</v>
      </c>
      <c r="Y55" s="99" t="e">
        <f>IF(Y54&gt;0,IF(AE31=1,600000,0),0)</f>
        <v>#N/A</v>
      </c>
      <c r="Z55" s="99"/>
      <c r="AA55" s="99"/>
      <c r="AB55" s="118"/>
    </row>
    <row r="56" spans="1:28" ht="24" hidden="1" customHeight="1" x14ac:dyDescent="0.4">
      <c r="L56" s="113" t="str">
        <f>IFERROR(IF(SUM(計算シート!AR89,計算シート!AR137)=2,"※売上減少要件を満たさないため受給不可　",""),"※エラー：対象期間の売上高が未入力です")</f>
        <v>※エラー：対象期間の売上高が未入力です</v>
      </c>
      <c r="N56" s="113"/>
      <c r="X56" s="88" t="s">
        <v>50</v>
      </c>
      <c r="Y56" s="99" t="e">
        <f>IF(Y54&gt;0,IF(AF31=1,900000,0),0)</f>
        <v>#N/A</v>
      </c>
      <c r="Z56" s="99"/>
      <c r="AA56" s="99"/>
      <c r="AB56" s="99"/>
    </row>
    <row r="57" spans="1:28" ht="24" hidden="1" customHeight="1" x14ac:dyDescent="0.4">
      <c r="L57" s="113" t="str">
        <f>IF(B31="","※エラー：「3.年間売上高」が未入力です","")</f>
        <v/>
      </c>
      <c r="X57" s="88" t="s">
        <v>51</v>
      </c>
      <c r="Y57" s="99" t="e">
        <f>IF(Y54&gt;0,IF(AG31=1,1500000,0),0)</f>
        <v>#N/A</v>
      </c>
      <c r="Z57" s="99"/>
      <c r="AA57" s="99"/>
      <c r="AB57" s="99"/>
    </row>
    <row r="58" spans="1:28" ht="24" hidden="1" customHeight="1" x14ac:dyDescent="0.4">
      <c r="L58" s="113" t="str">
        <f>IF(SUM(Z11:Z12)=2,"※エラー：法人・個人の両方が選択されています","")</f>
        <v/>
      </c>
      <c r="Y58" s="99"/>
      <c r="Z58" s="99"/>
      <c r="AA58" s="99"/>
      <c r="AB58" s="99"/>
    </row>
    <row r="59" spans="1:28" ht="24" hidden="1" customHeight="1" x14ac:dyDescent="0.4">
      <c r="C59" s="238"/>
      <c r="D59" s="238"/>
      <c r="G59" s="238"/>
      <c r="H59" s="238"/>
      <c r="L59" s="88" t="str">
        <f>IF(M48&lt;0,"※「5.給付額」がマイナスのため受給不可","")</f>
        <v/>
      </c>
      <c r="N59" s="238"/>
      <c r="O59" s="238"/>
      <c r="Y59" s="99"/>
      <c r="Z59" s="99"/>
      <c r="AA59" s="99"/>
      <c r="AB59" s="99"/>
    </row>
    <row r="60" spans="1:28" ht="24" hidden="1" customHeight="1" x14ac:dyDescent="0.4">
      <c r="C60" s="164" t="s">
        <v>21</v>
      </c>
      <c r="D60" s="165"/>
      <c r="E60" s="165"/>
      <c r="F60" s="166" t="s">
        <v>18</v>
      </c>
      <c r="G60" s="168" t="s">
        <v>22</v>
      </c>
      <c r="H60" s="168"/>
      <c r="I60" s="166" t="s">
        <v>19</v>
      </c>
      <c r="J60" s="166"/>
      <c r="K60" s="166">
        <v>5</v>
      </c>
      <c r="L60" s="166" t="s">
        <v>20</v>
      </c>
      <c r="M60" s="239" t="e">
        <f>IF(MAX(計算シート!AJ89,計算シート!AJ137)&gt;=0.5,計算シート!M106:O106,計算シート!M154:O154)</f>
        <v>#N/A</v>
      </c>
      <c r="N60" s="239"/>
      <c r="O60" s="240"/>
      <c r="Y60" s="99"/>
      <c r="Z60" s="99"/>
      <c r="AA60" s="99"/>
      <c r="AB60" s="99"/>
    </row>
    <row r="61" spans="1:28" ht="24" hidden="1" customHeight="1" x14ac:dyDescent="0.4">
      <c r="C61" s="243">
        <f>HLOOKUP(MAX(AD15:AF15),AD15:AF21,7,0)</f>
        <v>0</v>
      </c>
      <c r="D61" s="244"/>
      <c r="E61" s="244"/>
      <c r="F61" s="167"/>
      <c r="G61" s="245">
        <f>VLOOKUP(MAX(AG16:AG20),AG16:AH20,2,0)</f>
        <v>0</v>
      </c>
      <c r="H61" s="245"/>
      <c r="I61" s="167"/>
      <c r="J61" s="167"/>
      <c r="K61" s="167"/>
      <c r="L61" s="167"/>
      <c r="M61" s="241"/>
      <c r="N61" s="241"/>
      <c r="O61" s="242"/>
      <c r="Y61" s="99"/>
      <c r="Z61" s="99"/>
      <c r="AA61" s="99"/>
      <c r="AB61" s="99"/>
    </row>
    <row r="62" spans="1:28" ht="24" hidden="1" customHeight="1" x14ac:dyDescent="0.4">
      <c r="Y62" s="99"/>
      <c r="Z62" s="99"/>
      <c r="AA62" s="99"/>
      <c r="AB62" s="99"/>
    </row>
    <row r="63" spans="1:28" ht="24" hidden="1" customHeight="1" x14ac:dyDescent="0.4">
      <c r="Y63" s="99"/>
      <c r="Z63" s="99"/>
      <c r="AA63" s="99"/>
      <c r="AB63" s="99"/>
    </row>
    <row r="64" spans="1:28" hidden="1" x14ac:dyDescent="0.4">
      <c r="Y64" s="99"/>
      <c r="Z64" s="99"/>
      <c r="AA64" s="99"/>
      <c r="AB64" s="99"/>
    </row>
    <row r="65" spans="1:46" hidden="1" x14ac:dyDescent="0.4">
      <c r="Y65" s="99"/>
      <c r="Z65" s="99"/>
      <c r="AA65" s="99"/>
      <c r="AB65" s="99"/>
    </row>
    <row r="66" spans="1:46" hidden="1" x14ac:dyDescent="0.4">
      <c r="Y66" s="99"/>
      <c r="Z66" s="99"/>
      <c r="AA66" s="99"/>
      <c r="AB66" s="99"/>
    </row>
    <row r="67" spans="1:46" hidden="1" x14ac:dyDescent="0.4">
      <c r="Y67" s="99"/>
      <c r="Z67" s="99"/>
      <c r="AA67" s="99"/>
      <c r="AB67" s="99"/>
    </row>
    <row r="68" spans="1:46" hidden="1" x14ac:dyDescent="0.4">
      <c r="Y68" s="99"/>
      <c r="Z68" s="99"/>
      <c r="AA68" s="99"/>
      <c r="AB68" s="99"/>
    </row>
    <row r="69" spans="1:46" hidden="1" x14ac:dyDescent="0.4">
      <c r="Y69" s="99"/>
      <c r="Z69" s="99"/>
      <c r="AA69" s="99"/>
      <c r="AB69" s="99"/>
    </row>
    <row r="70" spans="1:46" hidden="1" x14ac:dyDescent="0.4">
      <c r="Y70" s="99"/>
      <c r="Z70" s="99"/>
      <c r="AA70" s="99"/>
      <c r="AB70" s="99"/>
    </row>
    <row r="71" spans="1:46" ht="20.25" hidden="1" thickBot="1" x14ac:dyDescent="0.45">
      <c r="Y71" s="99"/>
      <c r="Z71" s="99"/>
      <c r="AA71" s="99"/>
      <c r="AB71" s="99"/>
    </row>
    <row r="72" spans="1:46" ht="25.5" hidden="1" thickTop="1" thickBot="1" x14ac:dyDescent="0.45">
      <c r="A72" s="23" t="s">
        <v>77</v>
      </c>
      <c r="B72"/>
      <c r="C72"/>
      <c r="D72"/>
      <c r="E72"/>
      <c r="F72"/>
      <c r="G72"/>
      <c r="H72"/>
      <c r="I72"/>
      <c r="J72" s="31"/>
      <c r="K72" t="s">
        <v>26</v>
      </c>
      <c r="L72"/>
      <c r="M72"/>
      <c r="N72"/>
      <c r="O72"/>
      <c r="P72"/>
      <c r="Q72"/>
      <c r="R72"/>
      <c r="S72"/>
      <c r="T72"/>
      <c r="U72"/>
      <c r="V72"/>
      <c r="W72"/>
      <c r="X72"/>
      <c r="Y72"/>
      <c r="Z72"/>
      <c r="AA72"/>
      <c r="AB72"/>
      <c r="AC72"/>
      <c r="AD72" s="16"/>
      <c r="AE72" s="16"/>
      <c r="AF72" s="16"/>
      <c r="AG72" s="16"/>
      <c r="AH72" s="16"/>
      <c r="AI72"/>
      <c r="AJ72" s="33"/>
      <c r="AK72" s="33"/>
      <c r="AL72"/>
      <c r="AM72"/>
      <c r="AN72"/>
      <c r="AO72"/>
      <c r="AP72"/>
      <c r="AQ72"/>
      <c r="AR72"/>
      <c r="AS72"/>
      <c r="AT72"/>
    </row>
    <row r="73" spans="1:46" ht="24.75" hidden="1" thickTop="1" x14ac:dyDescent="0.4">
      <c r="A73" s="23"/>
      <c r="B73"/>
      <c r="C73"/>
      <c r="D73"/>
      <c r="E73"/>
      <c r="F73"/>
      <c r="G73"/>
      <c r="H73"/>
      <c r="I73"/>
      <c r="J73" s="38"/>
      <c r="K73"/>
      <c r="L73"/>
      <c r="M73"/>
      <c r="N73"/>
      <c r="O73"/>
      <c r="P73"/>
      <c r="Q73"/>
      <c r="R73"/>
      <c r="S73"/>
      <c r="T73"/>
      <c r="U73"/>
      <c r="V73"/>
      <c r="W73"/>
      <c r="X73"/>
      <c r="Y73"/>
      <c r="Z73"/>
      <c r="AA73"/>
      <c r="AB73"/>
      <c r="AC73"/>
      <c r="AD73" s="16"/>
      <c r="AE73" s="16"/>
      <c r="AF73" s="16"/>
      <c r="AG73" s="16"/>
      <c r="AH73" s="16"/>
      <c r="AI73"/>
      <c r="AJ73" s="33"/>
      <c r="AK73" s="33"/>
      <c r="AL73"/>
      <c r="AM73"/>
      <c r="AN73"/>
      <c r="AO73"/>
      <c r="AP73"/>
      <c r="AQ73"/>
      <c r="AR73"/>
      <c r="AS73"/>
      <c r="AT73"/>
    </row>
    <row r="74" spans="1:46" hidden="1" x14ac:dyDescent="0.4">
      <c r="A74" t="s">
        <v>34</v>
      </c>
      <c r="B74"/>
      <c r="C74"/>
      <c r="D74"/>
      <c r="E74"/>
      <c r="F74"/>
      <c r="G74"/>
      <c r="H74"/>
      <c r="I74"/>
      <c r="J74" s="38"/>
      <c r="K74"/>
      <c r="L74"/>
      <c r="M74"/>
      <c r="N74"/>
      <c r="O74"/>
      <c r="P74"/>
      <c r="Q74"/>
      <c r="R74"/>
      <c r="S74"/>
      <c r="T74"/>
      <c r="U74"/>
      <c r="V74"/>
      <c r="W74"/>
      <c r="X74"/>
      <c r="Y74"/>
      <c r="Z74"/>
      <c r="AA74"/>
      <c r="AB74"/>
      <c r="AC74"/>
      <c r="AD74" s="16"/>
      <c r="AE74" s="16"/>
      <c r="AF74" s="16"/>
      <c r="AG74" s="16"/>
      <c r="AH74" s="16"/>
      <c r="AI74"/>
      <c r="AJ74" s="33"/>
      <c r="AK74" s="33"/>
      <c r="AL74"/>
      <c r="AM74"/>
      <c r="AN74"/>
      <c r="AO74"/>
      <c r="AP74"/>
      <c r="AQ74"/>
      <c r="AR74"/>
      <c r="AS74"/>
      <c r="AT74"/>
    </row>
    <row r="75" spans="1:46" ht="24" hidden="1" x14ac:dyDescent="0.4">
      <c r="A75" s="23"/>
      <c r="B75"/>
      <c r="C75"/>
      <c r="D75"/>
      <c r="E75"/>
      <c r="F75"/>
      <c r="G75"/>
      <c r="H75"/>
      <c r="I75"/>
      <c r="J75" s="38"/>
      <c r="K75"/>
      <c r="L75"/>
      <c r="M75"/>
      <c r="N75"/>
      <c r="O75"/>
      <c r="P75"/>
      <c r="Q75"/>
      <c r="R75"/>
      <c r="S75"/>
      <c r="T75"/>
      <c r="U75"/>
      <c r="V75"/>
      <c r="W75"/>
      <c r="X75"/>
      <c r="Y75"/>
      <c r="Z75"/>
      <c r="AA75"/>
      <c r="AB75"/>
      <c r="AC75"/>
      <c r="AD75" s="16"/>
      <c r="AE75" s="16"/>
      <c r="AF75" s="16"/>
      <c r="AG75" s="16"/>
      <c r="AH75" s="16"/>
      <c r="AI75"/>
      <c r="AJ75" s="33"/>
      <c r="AK75" s="33"/>
      <c r="AL75"/>
      <c r="AM75"/>
      <c r="AN75"/>
      <c r="AO75"/>
      <c r="AP75"/>
      <c r="AQ75"/>
      <c r="AR75"/>
      <c r="AS75"/>
      <c r="AT75"/>
    </row>
    <row r="76" spans="1:46" ht="24" hidden="1" x14ac:dyDescent="0.4">
      <c r="A76" s="23"/>
      <c r="B76"/>
      <c r="C76" t="s">
        <v>24</v>
      </c>
      <c r="D76"/>
      <c r="E76"/>
      <c r="F76"/>
      <c r="G76"/>
      <c r="H76" s="56" t="s">
        <v>61</v>
      </c>
      <c r="I76"/>
      <c r="J76" s="38"/>
      <c r="K76"/>
      <c r="L76"/>
      <c r="M76"/>
      <c r="N76"/>
      <c r="O76"/>
      <c r="P76"/>
      <c r="Q76"/>
      <c r="R76"/>
      <c r="S76"/>
      <c r="T76"/>
      <c r="U76"/>
      <c r="V76"/>
      <c r="W76"/>
      <c r="X76"/>
      <c r="Y76"/>
      <c r="Z76"/>
      <c r="AA76"/>
      <c r="AB76"/>
      <c r="AC76"/>
      <c r="AD76" s="16"/>
      <c r="AE76" s="16"/>
      <c r="AF76" s="16"/>
      <c r="AG76" s="16"/>
      <c r="AH76" s="16"/>
      <c r="AI76"/>
      <c r="AJ76" s="33" t="b">
        <v>0</v>
      </c>
      <c r="AK76" s="57">
        <f>計算シート!Z11</f>
        <v>1</v>
      </c>
      <c r="AL76"/>
      <c r="AM76"/>
      <c r="AN76"/>
      <c r="AO76"/>
      <c r="AP76"/>
      <c r="AQ76"/>
      <c r="AR76"/>
      <c r="AS76"/>
      <c r="AT76"/>
    </row>
    <row r="77" spans="1:46" ht="24" hidden="1" x14ac:dyDescent="0.4">
      <c r="A77" s="23"/>
      <c r="B77"/>
      <c r="C77" t="s">
        <v>33</v>
      </c>
      <c r="D77"/>
      <c r="E77"/>
      <c r="F77"/>
      <c r="G77"/>
      <c r="H77"/>
      <c r="I77"/>
      <c r="J77" s="38"/>
      <c r="K77"/>
      <c r="L77"/>
      <c r="M77"/>
      <c r="N77"/>
      <c r="O77"/>
      <c r="P77"/>
      <c r="Q77"/>
      <c r="R77"/>
      <c r="S77"/>
      <c r="T77"/>
      <c r="U77"/>
      <c r="V77"/>
      <c r="W77"/>
      <c r="X77"/>
      <c r="Y77"/>
      <c r="Z77"/>
      <c r="AA77"/>
      <c r="AB77"/>
      <c r="AC77"/>
      <c r="AD77" s="16"/>
      <c r="AE77" s="16"/>
      <c r="AF77" s="16"/>
      <c r="AG77" s="16"/>
      <c r="AH77" s="16"/>
      <c r="AI77"/>
      <c r="AJ77" s="33" t="b">
        <v>1</v>
      </c>
      <c r="AK77" s="57">
        <f>計算シート!Z12</f>
        <v>0</v>
      </c>
      <c r="AL77"/>
      <c r="AM77"/>
      <c r="AN77"/>
      <c r="AO77"/>
      <c r="AP77"/>
      <c r="AQ77"/>
      <c r="AR77"/>
      <c r="AS77"/>
      <c r="AT77"/>
    </row>
    <row r="78" spans="1:46" ht="24" hidden="1" x14ac:dyDescent="0.4">
      <c r="A78" s="23"/>
      <c r="B78"/>
      <c r="C78"/>
      <c r="D78"/>
      <c r="E78"/>
      <c r="F78"/>
      <c r="G78"/>
      <c r="H78"/>
      <c r="I78"/>
      <c r="J78" s="38"/>
      <c r="K78"/>
      <c r="L78"/>
      <c r="M78"/>
      <c r="N78"/>
      <c r="O78"/>
      <c r="P78"/>
      <c r="Q78"/>
      <c r="R78"/>
      <c r="S78"/>
      <c r="T78"/>
      <c r="U78"/>
      <c r="V78"/>
      <c r="W78"/>
      <c r="X78"/>
      <c r="Y78"/>
      <c r="Z78"/>
      <c r="AA78"/>
      <c r="AB78"/>
      <c r="AC78"/>
      <c r="AD78" s="16"/>
      <c r="AE78" s="16"/>
      <c r="AF78" s="16"/>
      <c r="AG78" s="16"/>
      <c r="AH78" s="16"/>
      <c r="AI78"/>
      <c r="AJ78" s="33"/>
      <c r="AK78" s="33"/>
      <c r="AL78"/>
      <c r="AM78"/>
      <c r="AN78"/>
      <c r="AO78"/>
      <c r="AP78"/>
      <c r="AQ78"/>
      <c r="AR78"/>
      <c r="AS78"/>
      <c r="AT78"/>
    </row>
    <row r="79" spans="1:46" ht="24" hidden="1" x14ac:dyDescent="0.4">
      <c r="A79" s="23"/>
      <c r="B79"/>
      <c r="C79"/>
      <c r="D79"/>
      <c r="E79"/>
      <c r="F79"/>
      <c r="G79"/>
      <c r="H79"/>
      <c r="I79"/>
      <c r="J79" s="38"/>
      <c r="K79"/>
      <c r="L79"/>
      <c r="M79"/>
      <c r="N79"/>
      <c r="O79"/>
      <c r="P79"/>
      <c r="Q79"/>
      <c r="R79"/>
      <c r="S79"/>
      <c r="T79"/>
      <c r="U79"/>
      <c r="V79"/>
      <c r="W79"/>
      <c r="X79"/>
      <c r="Y79"/>
      <c r="Z79"/>
      <c r="AA79"/>
      <c r="AB79"/>
      <c r="AC79"/>
      <c r="AD79" s="16"/>
      <c r="AE79" s="16"/>
      <c r="AF79" s="16"/>
      <c r="AG79" s="16"/>
      <c r="AH79" s="16"/>
      <c r="AI79"/>
      <c r="AJ79" s="33"/>
      <c r="AK79" s="33"/>
      <c r="AL79"/>
      <c r="AM79"/>
      <c r="AN79"/>
      <c r="AO79"/>
      <c r="AP79"/>
      <c r="AQ79"/>
      <c r="AR79"/>
      <c r="AS79"/>
      <c r="AT79"/>
    </row>
    <row r="80" spans="1:46" hidden="1" x14ac:dyDescent="0.4">
      <c r="A80" t="s">
        <v>12</v>
      </c>
      <c r="B80"/>
      <c r="C80"/>
      <c r="D80" s="1"/>
      <c r="E80"/>
      <c r="F80"/>
      <c r="G80"/>
      <c r="H80" s="1"/>
      <c r="I80"/>
      <c r="J80"/>
      <c r="K80"/>
      <c r="L80" s="1"/>
      <c r="M80"/>
      <c r="N80"/>
      <c r="O80"/>
      <c r="P80"/>
      <c r="Q80"/>
      <c r="R80"/>
      <c r="S80"/>
      <c r="T80"/>
      <c r="U80"/>
      <c r="V80"/>
      <c r="W80"/>
      <c r="X80"/>
      <c r="Y80"/>
      <c r="Z80"/>
      <c r="AA80"/>
      <c r="AB80"/>
      <c r="AC80"/>
      <c r="AD80" s="16"/>
      <c r="AE80" s="16"/>
      <c r="AF80" s="16"/>
      <c r="AG80" s="16"/>
      <c r="AH80" s="16"/>
      <c r="AI80"/>
      <c r="AJ80" s="36" t="s">
        <v>28</v>
      </c>
      <c r="AK80" s="37" t="s">
        <v>29</v>
      </c>
      <c r="AL80" s="37" t="s">
        <v>30</v>
      </c>
      <c r="AM80"/>
      <c r="AN80"/>
      <c r="AO80"/>
      <c r="AP80"/>
      <c r="AQ80"/>
      <c r="AR80"/>
      <c r="AS80"/>
      <c r="AT80"/>
    </row>
    <row r="81" spans="1:46" ht="20.25" hidden="1" thickBot="1" x14ac:dyDescent="0.45">
      <c r="A81"/>
      <c r="B81" s="215" t="s">
        <v>56</v>
      </c>
      <c r="C81" s="215"/>
      <c r="D81" s="215"/>
      <c r="E81"/>
      <c r="F81" s="215" t="s">
        <v>57</v>
      </c>
      <c r="G81" s="215"/>
      <c r="H81" s="215"/>
      <c r="I81"/>
      <c r="J81" s="215" t="s">
        <v>58</v>
      </c>
      <c r="K81" s="215"/>
      <c r="L81" s="215"/>
      <c r="M81"/>
      <c r="N81" s="215" t="s">
        <v>59</v>
      </c>
      <c r="O81" s="215"/>
      <c r="P81" s="215"/>
      <c r="Q81" s="47"/>
      <c r="R81" s="50"/>
      <c r="S81" s="51" t="s">
        <v>53</v>
      </c>
      <c r="T81" s="51" t="s">
        <v>54</v>
      </c>
      <c r="U81" s="52" t="s">
        <v>55</v>
      </c>
      <c r="V81"/>
      <c r="W81"/>
      <c r="X81"/>
      <c r="Y81"/>
      <c r="Z81"/>
      <c r="AA81"/>
      <c r="AB81"/>
      <c r="AC81"/>
      <c r="AD81" s="16"/>
      <c r="AE81" s="16"/>
      <c r="AF81" s="16"/>
      <c r="AG81" s="16"/>
      <c r="AH81" s="16"/>
      <c r="AI81"/>
      <c r="AJ81" s="36"/>
      <c r="AK81" s="37"/>
      <c r="AL81" s="37"/>
      <c r="AM81"/>
      <c r="AN81"/>
      <c r="AO81"/>
      <c r="AP81"/>
      <c r="AQ81"/>
      <c r="AR81"/>
      <c r="AS81"/>
      <c r="AT81"/>
    </row>
    <row r="82" spans="1:46" ht="21" hidden="1" thickTop="1" thickBot="1" x14ac:dyDescent="0.45">
      <c r="A82"/>
      <c r="B82" s="44">
        <v>2018</v>
      </c>
      <c r="C82" s="24">
        <v>11</v>
      </c>
      <c r="D82" s="55">
        <f>計算シート!D16</f>
        <v>0</v>
      </c>
      <c r="E82" s="32"/>
      <c r="F82" s="44">
        <v>2019</v>
      </c>
      <c r="G82" s="24">
        <v>11</v>
      </c>
      <c r="H82" s="55">
        <f>計算シート!H16</f>
        <v>0</v>
      </c>
      <c r="I82" s="32"/>
      <c r="J82" s="28">
        <v>2020</v>
      </c>
      <c r="K82" s="24">
        <v>11</v>
      </c>
      <c r="L82" s="55">
        <f>計算シート!L16</f>
        <v>0</v>
      </c>
      <c r="M82" s="32"/>
      <c r="N82" s="28">
        <v>2021</v>
      </c>
      <c r="O82" s="24">
        <v>11</v>
      </c>
      <c r="P82" s="55">
        <f>計算シート!P16</f>
        <v>0</v>
      </c>
      <c r="Q82" s="48"/>
      <c r="R82" s="246" t="s">
        <v>52</v>
      </c>
      <c r="S82" s="49" t="str">
        <f>IFERROR(IF(計算シート!P16="","",IF(1-(P82/D82)&lt;0.5,0,1-(P82/D82))),"")</f>
        <v/>
      </c>
      <c r="T82" s="49" t="str">
        <f>IFERROR(IF(計算シート!P16="","",IF(1-(P82/H82)&lt;0.5,0,1-(P82/H82))),"")</f>
        <v/>
      </c>
      <c r="U82" s="49" t="str">
        <f>IFERROR(IF(計算シート!P16="","",IF(1-(P82/L82)&lt;0.5,0,1-(P82/L82))),"")</f>
        <v/>
      </c>
      <c r="V82" s="6" t="str">
        <f>IFERROR(IF(1-(P82/MAX(D82,H82,L82))&gt;0,1-(P82/MAX(D82,H82,L82)),""),"")</f>
        <v/>
      </c>
      <c r="W82" s="7" t="str">
        <f>IF(V82&lt;=1,"減","")</f>
        <v/>
      </c>
      <c r="X82" s="53"/>
      <c r="Y82" s="53"/>
      <c r="Z82" s="53" t="str">
        <f t="shared" ref="Z82:Z94" si="6">AA82&amp;AB82</f>
        <v>11</v>
      </c>
      <c r="AA82" s="53">
        <f>COUNTIF($AB$72:AB82,AB82)</f>
        <v>11</v>
      </c>
      <c r="AB82" s="59" t="str">
        <f>AE82</f>
        <v/>
      </c>
      <c r="AC82" s="61" t="str">
        <f>S82</f>
        <v/>
      </c>
      <c r="AD82" s="54"/>
      <c r="AE82" s="54" t="str">
        <f>IF(S82="","",IF(S82&gt;0,D$87-($P82*5),0))</f>
        <v/>
      </c>
      <c r="AF82" s="54" t="str">
        <f>IF(T82="","",IF(T82&gt;0,H$87-($P82*5),0))</f>
        <v/>
      </c>
      <c r="AG82" s="54" t="str">
        <f>IF(U82="","",IF(U82&gt;0,L$87-($P82*5),0))</f>
        <v/>
      </c>
      <c r="AH82" s="54"/>
      <c r="AI82" s="17"/>
      <c r="AJ82" s="16" t="e">
        <f>IF(AND((P82/MAX(D82,H82,L82))&lt;=0.7,(P82/MAX(D82,H82,L82))&lt;1),SUM($D$82:$D$86)-P82*5,0)</f>
        <v>#DIV/0!</v>
      </c>
      <c r="AK82" s="16" t="e">
        <f>IF(AND((P82/MAX(D82,H82,L82))&lt;=0.7,(P82/MAX(D82,H82,L82))&lt;1),SUM($H$82:$H$86)-P82*5,0)</f>
        <v>#DIV/0!</v>
      </c>
      <c r="AL82" s="16" t="e">
        <f>IF(AND((P82/MAX(D82,H82,L82))&lt;=0.7,(P82/MAX(D82,H82,L82))&lt;1),SUM($L$82:$L$86)-P82*5,0)</f>
        <v>#DIV/0!</v>
      </c>
      <c r="AM82" s="34" t="str">
        <f>V82</f>
        <v/>
      </c>
      <c r="AN82" s="34"/>
      <c r="AO82" s="34"/>
      <c r="AP82"/>
      <c r="AQ82"/>
      <c r="AR82"/>
      <c r="AS82"/>
      <c r="AT82"/>
    </row>
    <row r="83" spans="1:46" ht="21" hidden="1" thickTop="1" thickBot="1" x14ac:dyDescent="0.45">
      <c r="A83"/>
      <c r="B83" s="25">
        <v>2018</v>
      </c>
      <c r="C83" s="26">
        <v>12</v>
      </c>
      <c r="D83" s="55">
        <f>計算シート!D17</f>
        <v>0</v>
      </c>
      <c r="E83" s="32"/>
      <c r="F83" s="25">
        <v>2019</v>
      </c>
      <c r="G83" s="26">
        <v>12</v>
      </c>
      <c r="H83" s="55">
        <f>計算シート!H17</f>
        <v>0</v>
      </c>
      <c r="I83" s="32"/>
      <c r="J83" s="29">
        <v>2020</v>
      </c>
      <c r="K83" s="26">
        <v>12</v>
      </c>
      <c r="L83" s="55">
        <f>計算シート!L17</f>
        <v>0</v>
      </c>
      <c r="M83" s="32"/>
      <c r="N83" s="29">
        <v>2021</v>
      </c>
      <c r="O83" s="26">
        <v>12</v>
      </c>
      <c r="P83" s="55">
        <f>計算シート!P17</f>
        <v>0</v>
      </c>
      <c r="Q83" s="48"/>
      <c r="R83" s="246"/>
      <c r="S83" s="49" t="str">
        <f>IFERROR(IF(計算シート!P17="","",IF(1-(P83/D83)&lt;0.5,0,1-(P83/D83))),"")</f>
        <v/>
      </c>
      <c r="T83" s="49" t="str">
        <f>IFERROR(IF(計算シート!P17="","",IF(1-(P83/H83)&lt;0.5,0,1-(P83/H83))),"")</f>
        <v/>
      </c>
      <c r="U83" s="49" t="str">
        <f>IFERROR(IF(計算シート!P17="","",IF(1-(P83/L83)&lt;0.5,0,1-(P83/L83))),"")</f>
        <v/>
      </c>
      <c r="V83" s="8" t="str">
        <f>IFERROR(IF(1-(P83/MAX(D83,H83,L83))&gt;0,1-(P83/MAX(D83,H83,L83)),""),"")</f>
        <v/>
      </c>
      <c r="W83" s="9" t="str">
        <f>IF(V83&lt;=1,"減","")</f>
        <v/>
      </c>
      <c r="X83" s="53"/>
      <c r="Y83" s="53"/>
      <c r="Z83" s="53" t="str">
        <f t="shared" si="6"/>
        <v>12</v>
      </c>
      <c r="AA83" s="53">
        <f>COUNTIF($AB$72:AB83,AB83)</f>
        <v>12</v>
      </c>
      <c r="AB83" s="59" t="str">
        <f>AE83</f>
        <v/>
      </c>
      <c r="AC83" s="61" t="str">
        <f>S83</f>
        <v/>
      </c>
      <c r="AD83" s="54"/>
      <c r="AE83" s="54" t="str">
        <f>IF(S83="","",IF(S83&gt;0,D$87-($P83*5),0))</f>
        <v/>
      </c>
      <c r="AF83" s="54" t="str">
        <f>IF(T83="","",IF(T83&gt;0,H$87-($P83*5),0))</f>
        <v/>
      </c>
      <c r="AG83" s="54" t="str">
        <f>IF(U83="","",IF(U83&gt;0,L$87-($P83*5),0))</f>
        <v/>
      </c>
      <c r="AH83" s="54"/>
      <c r="AI83" s="17"/>
      <c r="AJ83" s="16" t="e">
        <f>IF(AND((P83/MAX(D83,H83,L83))&lt;=0.7,(P83/MAX(D83,H83,L83))&lt;1),SUM($D$82:$D$86)-P83*5,0)</f>
        <v>#DIV/0!</v>
      </c>
      <c r="AK83" s="16" t="e">
        <f>IF(AND((P83/MAX(D83,H83,L83))&lt;=0.7,(P83/MAX(D83,H83,L83))&lt;1),SUM($H$82:$H$86)-P83*5,0)</f>
        <v>#DIV/0!</v>
      </c>
      <c r="AL83" s="16" t="e">
        <f>IF(AND((P83/MAX(D83,H83,L83))&lt;=0.7,(P83/MAX(D83,H83,L83))&lt;1),SUM($L$82:$L$86)-P83*5,0)</f>
        <v>#DIV/0!</v>
      </c>
      <c r="AM83" s="34" t="str">
        <f>V83</f>
        <v/>
      </c>
      <c r="AN83" s="34"/>
      <c r="AO83" s="34"/>
      <c r="AP83"/>
      <c r="AQ83"/>
      <c r="AR83"/>
      <c r="AS83"/>
      <c r="AT83"/>
    </row>
    <row r="84" spans="1:46" ht="21" hidden="1" thickTop="1" thickBot="1" x14ac:dyDescent="0.45">
      <c r="A84"/>
      <c r="B84" s="25">
        <v>2019</v>
      </c>
      <c r="C84" s="26">
        <v>1</v>
      </c>
      <c r="D84" s="55">
        <f>計算シート!D18</f>
        <v>0</v>
      </c>
      <c r="E84" s="32"/>
      <c r="F84" s="25">
        <v>2020</v>
      </c>
      <c r="G84" s="26">
        <v>1</v>
      </c>
      <c r="H84" s="55">
        <f>計算シート!H18</f>
        <v>0</v>
      </c>
      <c r="I84" s="32"/>
      <c r="J84" s="29">
        <v>2021</v>
      </c>
      <c r="K84" s="26">
        <v>1</v>
      </c>
      <c r="L84" s="55">
        <f>計算シート!L18</f>
        <v>0</v>
      </c>
      <c r="M84" s="32"/>
      <c r="N84" s="29">
        <v>2022</v>
      </c>
      <c r="O84" s="26">
        <v>1</v>
      </c>
      <c r="P84" s="55">
        <f>計算シート!P18</f>
        <v>0</v>
      </c>
      <c r="Q84" s="48"/>
      <c r="R84" s="246"/>
      <c r="S84" s="49" t="str">
        <f>IFERROR(IF(計算シート!P18="","",IF(1-(P84/D84)&lt;0.5,0,1-(P84/D84))),"")</f>
        <v/>
      </c>
      <c r="T84" s="49" t="str">
        <f>IFERROR(IF(計算シート!P18="","",IF(1-(P84/H84)&lt;0.5,0,1-(P84/H84))),"")</f>
        <v/>
      </c>
      <c r="U84" s="49" t="str">
        <f>IFERROR(IF(計算シート!P18="","",IF(1-(P84/L84)&lt;0.5,0,1-(P84/L84))),"")</f>
        <v/>
      </c>
      <c r="V84" s="8" t="str">
        <f>IFERROR(IF(1-(P84/MAX(D84,H84,L84))&gt;0,1-(P84/MAX(D84,H84,L84)),""),"")</f>
        <v/>
      </c>
      <c r="W84" s="9" t="str">
        <f>IF(V84&lt;=1,"減","")</f>
        <v/>
      </c>
      <c r="X84" s="53"/>
      <c r="Y84" s="53"/>
      <c r="Z84" s="53" t="str">
        <f t="shared" si="6"/>
        <v>13</v>
      </c>
      <c r="AA84" s="53">
        <f>COUNTIF($AB$72:AB84,AB84)</f>
        <v>13</v>
      </c>
      <c r="AB84" s="59" t="str">
        <f>AE84</f>
        <v/>
      </c>
      <c r="AC84" s="61" t="str">
        <f>S84</f>
        <v/>
      </c>
      <c r="AD84" s="54"/>
      <c r="AE84" s="54" t="str">
        <f>IF(S84="","",IF(S84&gt;0,D$87-($P84*5),0))</f>
        <v/>
      </c>
      <c r="AF84" s="54" t="str">
        <f>IF(T84="","",IF(T84&gt;0,H$87-($P84*5),0))</f>
        <v/>
      </c>
      <c r="AG84" s="54" t="str">
        <f>IF(U84="","",IF(U84&gt;0,L$87-($P84*5),0))</f>
        <v/>
      </c>
      <c r="AH84" s="54"/>
      <c r="AI84" s="17"/>
      <c r="AJ84" s="16" t="e">
        <f>IF(AND((P84/MAX(D84,H84,L84))&lt;=0.7,(P84/MAX(D84,H84,L84))&lt;1),SUM($D$82:$D$86)-P84*5,0)</f>
        <v>#DIV/0!</v>
      </c>
      <c r="AK84" s="16" t="e">
        <f>IF(AND((P84/MAX(D84,H84,L84))&lt;=0.7,(P84/MAX(D84,H84,L84))&lt;1),SUM($H$82:$H$86)-P84*5,0)</f>
        <v>#DIV/0!</v>
      </c>
      <c r="AL84" s="16" t="e">
        <f>IF(AND((P84/MAX(D84,H84,L84))&lt;=0.7,(P84/MAX(D84,H84,L84))&lt;1),SUM($L$82:$L$86)-P84*5,0)</f>
        <v>#DIV/0!</v>
      </c>
      <c r="AM84" s="34" t="str">
        <f>V84</f>
        <v/>
      </c>
      <c r="AN84" s="34"/>
      <c r="AO84" s="34"/>
      <c r="AP84"/>
      <c r="AQ84"/>
      <c r="AR84"/>
      <c r="AS84"/>
      <c r="AT84"/>
    </row>
    <row r="85" spans="1:46" ht="21" hidden="1" thickTop="1" thickBot="1" x14ac:dyDescent="0.45">
      <c r="A85"/>
      <c r="B85" s="25">
        <v>2019</v>
      </c>
      <c r="C85" s="26">
        <v>2</v>
      </c>
      <c r="D85" s="55">
        <f>計算シート!D19</f>
        <v>0</v>
      </c>
      <c r="E85" s="32"/>
      <c r="F85" s="25">
        <v>2020</v>
      </c>
      <c r="G85" s="26">
        <v>2</v>
      </c>
      <c r="H85" s="55">
        <f>計算シート!H19</f>
        <v>0</v>
      </c>
      <c r="I85" s="32"/>
      <c r="J85" s="29">
        <v>2021</v>
      </c>
      <c r="K85" s="26">
        <v>2</v>
      </c>
      <c r="L85" s="55">
        <f>計算シート!L19</f>
        <v>0</v>
      </c>
      <c r="M85" s="32"/>
      <c r="N85" s="29">
        <v>2022</v>
      </c>
      <c r="O85" s="26">
        <v>2</v>
      </c>
      <c r="P85" s="55">
        <f>計算シート!P19</f>
        <v>0</v>
      </c>
      <c r="Q85" s="48"/>
      <c r="R85" s="246"/>
      <c r="S85" s="49" t="str">
        <f>IFERROR(IF(計算シート!P19="","",IF(1-(P85/D85)&lt;0.5,0,1-(P85/D85))),"")</f>
        <v/>
      </c>
      <c r="T85" s="49" t="str">
        <f>IFERROR(IF(計算シート!P19="","",IF(1-(P85/H85)&lt;0.5,0,1-(P85/H85))),"")</f>
        <v/>
      </c>
      <c r="U85" s="49" t="str">
        <f>IFERROR(IF(計算シート!P19="","",IF(1-(P85/L85)&lt;0.5,0,1-(P85/L85))),"")</f>
        <v/>
      </c>
      <c r="V85" s="8" t="str">
        <f>IFERROR(IF(1-(P85/MAX(D85,H85,L85))&gt;0,1-(P85/MAX(D85,H85,L85)),""),"")</f>
        <v/>
      </c>
      <c r="W85" s="9" t="str">
        <f>IF(V85&lt;=1,"減","")</f>
        <v/>
      </c>
      <c r="X85" s="53"/>
      <c r="Y85" s="53"/>
      <c r="Z85" s="53" t="str">
        <f t="shared" si="6"/>
        <v>14</v>
      </c>
      <c r="AA85" s="53">
        <f>COUNTIF($AB$72:AB85,AB85)</f>
        <v>14</v>
      </c>
      <c r="AB85" s="59" t="str">
        <f>AE85</f>
        <v/>
      </c>
      <c r="AC85" s="61" t="str">
        <f>S85</f>
        <v/>
      </c>
      <c r="AD85" s="54"/>
      <c r="AE85" s="54" t="str">
        <f>IF(S85="","",IF(S85&gt;0,D$87-($P85*5),0))</f>
        <v/>
      </c>
      <c r="AF85" s="54" t="str">
        <f>IF(T85="","",IF(T85&gt;0,H$87-($P85*5),0))</f>
        <v/>
      </c>
      <c r="AG85" s="54" t="str">
        <f>IF(U85="","",IF(U85&gt;0,L$87-($P85*5),0))</f>
        <v/>
      </c>
      <c r="AH85" s="54"/>
      <c r="AI85" s="17"/>
      <c r="AJ85" s="16" t="e">
        <f>IF(AND((P85/MAX(D85,H85,L85))&lt;=0.7,(P85/MAX(D85,H85,L85))&lt;1),SUM($D$82:$D$86)-P85*5,0)</f>
        <v>#DIV/0!</v>
      </c>
      <c r="AK85" s="16" t="e">
        <f>IF(AND((P85/MAX(D85,H85,L85))&lt;=0.7,(P85/MAX(D85,H85,L85))&lt;1),SUM($H$82:$H$86)-P85*5,0)</f>
        <v>#DIV/0!</v>
      </c>
      <c r="AL85" s="16" t="e">
        <f>IF(AND((P85/MAX(D85,H85,L85))&lt;=0.7,(P85/MAX(D85,H85,L85))&lt;1),SUM($L$82:$L$86)-P85*5,0)</f>
        <v>#DIV/0!</v>
      </c>
      <c r="AM85" s="34" t="str">
        <f>V85</f>
        <v/>
      </c>
      <c r="AN85" s="34"/>
      <c r="AO85" s="34"/>
      <c r="AP85"/>
      <c r="AQ85"/>
      <c r="AR85"/>
      <c r="AS85"/>
      <c r="AT85"/>
    </row>
    <row r="86" spans="1:46" ht="20.25" hidden="1" thickTop="1" x14ac:dyDescent="0.4">
      <c r="A86"/>
      <c r="B86" s="45">
        <v>2019</v>
      </c>
      <c r="C86" s="27">
        <v>3</v>
      </c>
      <c r="D86" s="55">
        <f>計算シート!D20</f>
        <v>0</v>
      </c>
      <c r="E86" s="32"/>
      <c r="F86" s="45">
        <v>2020</v>
      </c>
      <c r="G86" s="27">
        <v>3</v>
      </c>
      <c r="H86" s="55">
        <f>計算シート!H20</f>
        <v>0</v>
      </c>
      <c r="I86" s="32"/>
      <c r="J86" s="46">
        <v>2021</v>
      </c>
      <c r="K86" s="27">
        <v>3</v>
      </c>
      <c r="L86" s="55">
        <f>計算シート!L20</f>
        <v>0</v>
      </c>
      <c r="M86" s="32"/>
      <c r="N86" s="46">
        <v>2022</v>
      </c>
      <c r="O86" s="27">
        <v>3</v>
      </c>
      <c r="P86" s="55">
        <f>計算シート!P20</f>
        <v>0</v>
      </c>
      <c r="Q86" s="48"/>
      <c r="R86" s="247"/>
      <c r="S86" s="49" t="str">
        <f>IFERROR(IF(計算シート!P20="","",IF(1-(P86/D86)&lt;0.5,0,1-(P86/D86))),"")</f>
        <v/>
      </c>
      <c r="T86" s="49" t="str">
        <f>IFERROR(IF(計算シート!P20="","",IF(1-(P86/H86)&lt;0.5,0,1-(P86/H86))),"")</f>
        <v/>
      </c>
      <c r="U86" s="49" t="str">
        <f>IFERROR(IF(計算シート!P20="","",IF(1-(P86/L86)&lt;0.5,0,1-(P86/L86))),"")</f>
        <v/>
      </c>
      <c r="V86" s="10" t="str">
        <f>IFERROR(IF(1-(P86/MAX(D86,H86,L86))&gt;0,1-(P86/MAX(D86,H86,L86)),""),"")</f>
        <v/>
      </c>
      <c r="W86" s="11" t="str">
        <f>IF(V86&lt;=1,"減","")</f>
        <v/>
      </c>
      <c r="X86" s="53"/>
      <c r="Y86" s="53"/>
      <c r="Z86" s="53" t="str">
        <f t="shared" si="6"/>
        <v>15</v>
      </c>
      <c r="AA86" s="53">
        <f>COUNTIF($AB$72:AB86,AB86)</f>
        <v>15</v>
      </c>
      <c r="AB86" s="59" t="str">
        <f>AE86</f>
        <v/>
      </c>
      <c r="AC86" s="61" t="str">
        <f>S86</f>
        <v/>
      </c>
      <c r="AD86" s="54"/>
      <c r="AE86" s="54" t="str">
        <f>IF(S86="","",IF(S86&gt;0,D$87-($P86*5),0))</f>
        <v/>
      </c>
      <c r="AF86" s="54" t="str">
        <f>IF(T86="","",IF(T86&gt;0,H$87-($P86*5),0))</f>
        <v/>
      </c>
      <c r="AG86" s="54" t="str">
        <f>IF(U86="","",IF(U86&gt;0,L$87-($P86*5),0))</f>
        <v/>
      </c>
      <c r="AH86" s="54"/>
      <c r="AI86" s="17"/>
      <c r="AJ86" s="16" t="e">
        <f>IF(AND((P86/MAX(D86,H86,L86))&lt;=0.7,(P86/MAX(D86,H86,L86))&lt;1),SUM($D$82:$D$86)-P86*5,0)</f>
        <v>#DIV/0!</v>
      </c>
      <c r="AK86" s="16" t="e">
        <f>IF(AND((P86/MAX(D86,H86,L86))&lt;=0.7,(P86/MAX(D86,H86,L86))&lt;1),SUM($H$82:$H$86)-P86*5,0)</f>
        <v>#DIV/0!</v>
      </c>
      <c r="AL86" s="16" t="e">
        <f>IF(AND((P86/MAX(D86,H86,L86))&lt;=0.7,(P86/MAX(D86,H86,L86))&lt;1),SUM($L$82:$L$86)-P86*5,0)</f>
        <v>#DIV/0!</v>
      </c>
      <c r="AM86" s="34" t="str">
        <f>V86</f>
        <v/>
      </c>
      <c r="AN86" s="34"/>
      <c r="AO86" s="34"/>
      <c r="AP86"/>
      <c r="AQ86"/>
      <c r="AR86"/>
      <c r="AS86"/>
      <c r="AT86"/>
    </row>
    <row r="87" spans="1:46" hidden="1" x14ac:dyDescent="0.4">
      <c r="A87"/>
      <c r="B87" s="263" t="s">
        <v>41</v>
      </c>
      <c r="C87" s="263"/>
      <c r="D87" s="40">
        <f>SUM(D82:D86)</f>
        <v>0</v>
      </c>
      <c r="E87" s="40"/>
      <c r="F87" s="264" t="s">
        <v>41</v>
      </c>
      <c r="G87" s="264"/>
      <c r="H87" s="40">
        <f>SUM(H82:H86)</f>
        <v>0</v>
      </c>
      <c r="I87" s="40"/>
      <c r="J87" s="264" t="s">
        <v>41</v>
      </c>
      <c r="K87" s="264"/>
      <c r="L87" s="40">
        <f>SUM(L82:L86)</f>
        <v>0</v>
      </c>
      <c r="M87" s="40"/>
      <c r="N87" s="264"/>
      <c r="O87" s="264"/>
      <c r="P87" s="40"/>
      <c r="Q87" s="40"/>
      <c r="R87" s="40"/>
      <c r="S87" s="40"/>
      <c r="T87" s="40"/>
      <c r="U87" s="40"/>
      <c r="V87" s="41"/>
      <c r="W87" s="42"/>
      <c r="X87" s="42"/>
      <c r="Y87" s="42"/>
      <c r="Z87" s="53" t="str">
        <f t="shared" si="6"/>
        <v>16</v>
      </c>
      <c r="AA87" s="53">
        <f>COUNTIF($AB$72:AB87,AB87)</f>
        <v>16</v>
      </c>
      <c r="AB87" s="60" t="str">
        <f>AF82</f>
        <v/>
      </c>
      <c r="AC87" s="58" t="str">
        <f>T82</f>
        <v/>
      </c>
      <c r="AD87" s="40"/>
      <c r="AE87" s="40"/>
      <c r="AF87" s="40"/>
      <c r="AG87" s="40"/>
      <c r="AH87" s="40"/>
      <c r="AI87" s="17"/>
      <c r="AJ87" s="16"/>
      <c r="AK87" s="16"/>
      <c r="AL87" s="16"/>
      <c r="AM87" s="34"/>
      <c r="AN87" s="34"/>
      <c r="AO87" s="34"/>
      <c r="AP87"/>
      <c r="AQ87"/>
      <c r="AR87"/>
      <c r="AS87"/>
      <c r="AT87"/>
    </row>
    <row r="88" spans="1:46" ht="20.25" hidden="1" thickBot="1" x14ac:dyDescent="0.45">
      <c r="A88"/>
      <c r="B88"/>
      <c r="C88"/>
      <c r="D88" s="17"/>
      <c r="E88"/>
      <c r="F88"/>
      <c r="G88"/>
      <c r="H88" s="17"/>
      <c r="I88"/>
      <c r="J88"/>
      <c r="K88"/>
      <c r="L88" s="17"/>
      <c r="M88"/>
      <c r="N88"/>
      <c r="O88"/>
      <c r="P88" s="16"/>
      <c r="Q88" s="16"/>
      <c r="R88" s="16"/>
      <c r="S88" s="16"/>
      <c r="T88" s="16"/>
      <c r="U88" s="16"/>
      <c r="V88"/>
      <c r="W88"/>
      <c r="X88"/>
      <c r="Y88"/>
      <c r="Z88" s="53" t="str">
        <f t="shared" si="6"/>
        <v>17</v>
      </c>
      <c r="AA88" s="53">
        <f>COUNTIF($AB$72:AB88,AB88)</f>
        <v>17</v>
      </c>
      <c r="AB88" s="60" t="str">
        <f>AF83</f>
        <v/>
      </c>
      <c r="AC88" s="58" t="str">
        <f>T83</f>
        <v/>
      </c>
      <c r="AD88" s="16"/>
      <c r="AE88" s="16"/>
      <c r="AF88" s="16" t="s">
        <v>60</v>
      </c>
      <c r="AG88" s="16">
        <f>IF(MAX(AE82:AG86)=0,AG96,MAX(AE82:AG86))</f>
        <v>0</v>
      </c>
      <c r="AH88" s="16"/>
      <c r="AI88"/>
      <c r="AJ88" s="33"/>
      <c r="AK88" s="33"/>
      <c r="AL88" s="17" t="e">
        <f>MAX(AJ82:AL86)</f>
        <v>#DIV/0!</v>
      </c>
      <c r="AM88"/>
      <c r="AN88"/>
      <c r="AO88"/>
      <c r="AP88" t="s">
        <v>35</v>
      </c>
      <c r="AQ88" t="s">
        <v>36</v>
      </c>
      <c r="AR88" t="s">
        <v>37</v>
      </c>
      <c r="AS88"/>
      <c r="AT88"/>
    </row>
    <row r="89" spans="1:46" ht="20.25" hidden="1" thickBot="1" x14ac:dyDescent="0.45">
      <c r="A89" t="s">
        <v>25</v>
      </c>
      <c r="B89"/>
      <c r="C89"/>
      <c r="D89" s="1" t="s">
        <v>27</v>
      </c>
      <c r="E89" s="248"/>
      <c r="F89" s="249"/>
      <c r="G89" t="s">
        <v>31</v>
      </c>
      <c r="H89"/>
      <c r="I89"/>
      <c r="J89"/>
      <c r="K89"/>
      <c r="L89"/>
      <c r="M89"/>
      <c r="N89"/>
      <c r="O89"/>
      <c r="P89"/>
      <c r="Q89"/>
      <c r="R89"/>
      <c r="S89" s="116" t="str">
        <f t="shared" ref="S89:U93" si="7">IF(AE82=$AG$88,S82,"")</f>
        <v/>
      </c>
      <c r="T89" s="116" t="str">
        <f t="shared" si="7"/>
        <v/>
      </c>
      <c r="U89" s="116" t="str">
        <f t="shared" si="7"/>
        <v/>
      </c>
      <c r="V89" s="5"/>
      <c r="W89"/>
      <c r="X89"/>
      <c r="Y89"/>
      <c r="Z89" s="53" t="str">
        <f t="shared" si="6"/>
        <v>18</v>
      </c>
      <c r="AA89" s="53">
        <f>COUNTIF($AB$72:AB89,AB89)</f>
        <v>18</v>
      </c>
      <c r="AB89" s="60" t="str">
        <f>AF84</f>
        <v/>
      </c>
      <c r="AC89" s="58" t="str">
        <f>T84</f>
        <v/>
      </c>
      <c r="AD89" s="16"/>
      <c r="AE89" s="16"/>
      <c r="AF89" s="16"/>
      <c r="AG89" s="16"/>
      <c r="AH89" s="16"/>
      <c r="AI89" s="63" t="s">
        <v>63</v>
      </c>
      <c r="AJ89" s="2" t="e">
        <f>VLOOKUP(AG88,AB82:AC96,2,0)</f>
        <v>#N/A</v>
      </c>
      <c r="AK89" s="33"/>
      <c r="AL89" s="35" t="e">
        <f>AJ82</f>
        <v>#DIV/0!</v>
      </c>
      <c r="AM89" s="34" t="str">
        <f>AM82</f>
        <v/>
      </c>
      <c r="AN89" s="34"/>
      <c r="AO89" s="34" t="s">
        <v>44</v>
      </c>
      <c r="AP89" t="e">
        <f>IF(AJ89&gt;=0.5,1,0)</f>
        <v>#N/A</v>
      </c>
      <c r="AQ89" t="e">
        <f>IF((AP89+AR89)=0,1,0)</f>
        <v>#N/A</v>
      </c>
      <c r="AR89" t="e">
        <f>IF(AJ89&lt;0.3,1,0)</f>
        <v>#N/A</v>
      </c>
      <c r="AS89" t="e">
        <f>SUM(AP89:AR89)</f>
        <v>#N/A</v>
      </c>
      <c r="AT89"/>
    </row>
    <row r="90" spans="1:46" ht="21" hidden="1" thickTop="1" thickBot="1" x14ac:dyDescent="0.45">
      <c r="A90"/>
      <c r="B90" s="250">
        <f>計算シート!B31</f>
        <v>14108348</v>
      </c>
      <c r="C90" s="251"/>
      <c r="D90"/>
      <c r="E90"/>
      <c r="F90"/>
      <c r="G90"/>
      <c r="H90"/>
      <c r="I90"/>
      <c r="J90"/>
      <c r="K90"/>
      <c r="L90"/>
      <c r="M90"/>
      <c r="N90"/>
      <c r="O90"/>
      <c r="P90"/>
      <c r="Q90"/>
      <c r="R90"/>
      <c r="S90" s="116" t="str">
        <f t="shared" si="7"/>
        <v/>
      </c>
      <c r="T90" s="116" t="str">
        <f t="shared" si="7"/>
        <v/>
      </c>
      <c r="U90" s="116" t="str">
        <f t="shared" si="7"/>
        <v/>
      </c>
      <c r="V90" s="5"/>
      <c r="W90"/>
      <c r="X90"/>
      <c r="Y90"/>
      <c r="Z90" s="53" t="str">
        <f t="shared" si="6"/>
        <v>19</v>
      </c>
      <c r="AA90" s="53">
        <f>COUNTIF($AB$72:AB90,AB90)</f>
        <v>19</v>
      </c>
      <c r="AB90" s="60" t="str">
        <f>AF85</f>
        <v/>
      </c>
      <c r="AC90" s="58" t="str">
        <f>T85</f>
        <v/>
      </c>
      <c r="AD90" s="16"/>
      <c r="AE90" s="16"/>
      <c r="AF90" s="16"/>
      <c r="AG90" s="16"/>
      <c r="AH90" s="16"/>
      <c r="AI90" s="215" t="s">
        <v>64</v>
      </c>
      <c r="AJ90" s="64" t="str">
        <f t="shared" ref="AJ90:AJ104" si="8">IFERROR(VLOOKUP(AA82&amp;$AG$88,Z82:AC82,4,0),"")</f>
        <v/>
      </c>
      <c r="AK90" s="33"/>
      <c r="AL90" s="35" t="e">
        <f>AJ83</f>
        <v>#DIV/0!</v>
      </c>
      <c r="AM90" s="34" t="str">
        <f>AM83</f>
        <v/>
      </c>
      <c r="AN90" s="34"/>
      <c r="AO90" s="34" t="s">
        <v>46</v>
      </c>
      <c r="AP90">
        <f>IF(B90&lt;=100000000,1,0)</f>
        <v>1</v>
      </c>
      <c r="AQ90">
        <f>IF((AP90+AR90)=0,1,0)</f>
        <v>0</v>
      </c>
      <c r="AR90">
        <f>IF(500000000&lt;B90,1,0)</f>
        <v>0</v>
      </c>
      <c r="AS90">
        <f>SUM(AP90:AR90)</f>
        <v>1</v>
      </c>
      <c r="AT90"/>
    </row>
    <row r="91" spans="1:46" ht="20.25" hidden="1" thickTop="1" x14ac:dyDescent="0.4">
      <c r="A91"/>
      <c r="B91"/>
      <c r="C91"/>
      <c r="D91"/>
      <c r="E91"/>
      <c r="F91" s="1"/>
      <c r="G91"/>
      <c r="H91"/>
      <c r="I91"/>
      <c r="J91"/>
      <c r="K91"/>
      <c r="L91"/>
      <c r="M91"/>
      <c r="N91"/>
      <c r="O91"/>
      <c r="P91"/>
      <c r="Q91"/>
      <c r="R91"/>
      <c r="S91" s="116" t="str">
        <f t="shared" si="7"/>
        <v/>
      </c>
      <c r="T91" s="116" t="str">
        <f t="shared" si="7"/>
        <v/>
      </c>
      <c r="U91" s="116" t="str">
        <f t="shared" si="7"/>
        <v/>
      </c>
      <c r="V91"/>
      <c r="W91"/>
      <c r="X91"/>
      <c r="Y91"/>
      <c r="Z91" s="53" t="str">
        <f t="shared" si="6"/>
        <v>20</v>
      </c>
      <c r="AA91" s="53">
        <f>COUNTIF($AB$72:AB91,AB91)</f>
        <v>20</v>
      </c>
      <c r="AB91" s="60" t="str">
        <f>AF86</f>
        <v/>
      </c>
      <c r="AC91" s="58" t="str">
        <f>T86</f>
        <v/>
      </c>
      <c r="AD91" s="16"/>
      <c r="AE91" s="16"/>
      <c r="AF91" s="16"/>
      <c r="AG91" s="16"/>
      <c r="AH91" s="16"/>
      <c r="AI91" s="215"/>
      <c r="AJ91" s="64" t="str">
        <f t="shared" si="8"/>
        <v/>
      </c>
      <c r="AK91" s="33"/>
      <c r="AL91" s="35" t="e">
        <f>AJ84</f>
        <v>#DIV/0!</v>
      </c>
      <c r="AM91" s="34" t="str">
        <f>AM84</f>
        <v/>
      </c>
      <c r="AN91" s="34"/>
      <c r="AO91" s="34"/>
      <c r="AP91" t="s">
        <v>38</v>
      </c>
      <c r="AQ91" s="39" t="s">
        <v>40</v>
      </c>
      <c r="AR91" t="s">
        <v>39</v>
      </c>
      <c r="AS91"/>
      <c r="AT91"/>
    </row>
    <row r="92" spans="1:46" hidden="1" x14ac:dyDescent="0.4">
      <c r="A92" t="s">
        <v>16</v>
      </c>
      <c r="B92"/>
      <c r="C92"/>
      <c r="D92"/>
      <c r="E92"/>
      <c r="F92"/>
      <c r="G92"/>
      <c r="H92"/>
      <c r="I92"/>
      <c r="J92"/>
      <c r="K92"/>
      <c r="L92"/>
      <c r="M92"/>
      <c r="N92"/>
      <c r="O92"/>
      <c r="P92"/>
      <c r="Q92"/>
      <c r="R92"/>
      <c r="S92" s="116" t="str">
        <f t="shared" si="7"/>
        <v/>
      </c>
      <c r="T92" s="116" t="str">
        <f t="shared" si="7"/>
        <v/>
      </c>
      <c r="U92" s="116" t="str">
        <f t="shared" si="7"/>
        <v/>
      </c>
      <c r="V92"/>
      <c r="W92"/>
      <c r="X92"/>
      <c r="Y92"/>
      <c r="Z92" s="53" t="str">
        <f t="shared" si="6"/>
        <v>21</v>
      </c>
      <c r="AA92" s="53">
        <f>COUNTIF($AB$72:AB92,AB92)</f>
        <v>21</v>
      </c>
      <c r="AB92" s="17" t="str">
        <f>AG82</f>
        <v/>
      </c>
      <c r="AC92" s="62" t="str">
        <f>U82</f>
        <v/>
      </c>
      <c r="AD92" s="16"/>
      <c r="AE92" s="16"/>
      <c r="AF92" s="16"/>
      <c r="AG92" s="16"/>
      <c r="AH92" s="16"/>
      <c r="AI92" s="215"/>
      <c r="AJ92" s="64" t="str">
        <f t="shared" si="8"/>
        <v/>
      </c>
      <c r="AK92" s="33"/>
      <c r="AL92" s="35" t="e">
        <f>AJ85</f>
        <v>#DIV/0!</v>
      </c>
      <c r="AM92" s="34" t="str">
        <f>AM85</f>
        <v/>
      </c>
      <c r="AN92" s="34"/>
      <c r="AO92" s="34"/>
      <c r="AP92"/>
      <c r="AQ92"/>
      <c r="AR92"/>
      <c r="AS92"/>
      <c r="AT92"/>
    </row>
    <row r="93" spans="1:46" hidden="1" x14ac:dyDescent="0.4">
      <c r="A93"/>
      <c r="B93" s="20" t="s">
        <v>24</v>
      </c>
      <c r="C93"/>
      <c r="D93"/>
      <c r="E93"/>
      <c r="F93"/>
      <c r="G93"/>
      <c r="H93"/>
      <c r="I93"/>
      <c r="J93"/>
      <c r="K93"/>
      <c r="L93"/>
      <c r="M93"/>
      <c r="N93"/>
      <c r="O93"/>
      <c r="P93"/>
      <c r="Q93"/>
      <c r="R93"/>
      <c r="S93" s="116" t="str">
        <f t="shared" si="7"/>
        <v/>
      </c>
      <c r="T93" s="116" t="str">
        <f t="shared" si="7"/>
        <v/>
      </c>
      <c r="U93" s="116" t="str">
        <f t="shared" si="7"/>
        <v/>
      </c>
      <c r="V93"/>
      <c r="W93"/>
      <c r="X93"/>
      <c r="Y93"/>
      <c r="Z93" s="53" t="str">
        <f t="shared" si="6"/>
        <v>22</v>
      </c>
      <c r="AA93" s="53">
        <f>COUNTIF($AB$72:AB93,AB93)</f>
        <v>22</v>
      </c>
      <c r="AB93" s="17" t="str">
        <f>AG83</f>
        <v/>
      </c>
      <c r="AC93" s="62" t="str">
        <f>U83</f>
        <v/>
      </c>
      <c r="AD93" s="16"/>
      <c r="AE93" s="16"/>
      <c r="AF93" s="16"/>
      <c r="AG93" s="16"/>
      <c r="AH93" s="16"/>
      <c r="AI93" s="215"/>
      <c r="AJ93" s="64" t="str">
        <f t="shared" si="8"/>
        <v/>
      </c>
      <c r="AK93" s="33"/>
      <c r="AL93" s="35" t="e">
        <f>AJ86</f>
        <v>#DIV/0!</v>
      </c>
      <c r="AM93" s="34" t="str">
        <f>AM86</f>
        <v/>
      </c>
      <c r="AN93" s="34"/>
      <c r="AO93" s="34"/>
      <c r="AP93"/>
      <c r="AQ93"/>
      <c r="AR93"/>
      <c r="AS93"/>
      <c r="AT93"/>
    </row>
    <row r="94" spans="1:46" hidden="1" x14ac:dyDescent="0.4">
      <c r="A94"/>
      <c r="B94" s="252" t="s">
        <v>0</v>
      </c>
      <c r="C94" s="253"/>
      <c r="D94" s="256" t="s">
        <v>3</v>
      </c>
      <c r="E94" s="257"/>
      <c r="F94" s="257"/>
      <c r="G94" s="257"/>
      <c r="H94" s="257"/>
      <c r="I94" s="257"/>
      <c r="J94" s="257"/>
      <c r="K94" s="257"/>
      <c r="L94" s="257"/>
      <c r="M94" s="257"/>
      <c r="N94" s="257"/>
      <c r="O94" s="258"/>
      <c r="P94"/>
      <c r="Q94"/>
      <c r="R94"/>
      <c r="S94"/>
      <c r="T94"/>
      <c r="U94"/>
      <c r="V94"/>
      <c r="W94"/>
      <c r="X94"/>
      <c r="Y94"/>
      <c r="Z94" s="53" t="str">
        <f t="shared" si="6"/>
        <v>23</v>
      </c>
      <c r="AA94" s="53">
        <f>COUNTIF($AB$72:AB94,AB94)</f>
        <v>23</v>
      </c>
      <c r="AB94" s="17" t="str">
        <f>AG84</f>
        <v/>
      </c>
      <c r="AC94" s="62" t="str">
        <f>U84</f>
        <v/>
      </c>
      <c r="AD94" s="16"/>
      <c r="AE94" s="16"/>
      <c r="AF94" s="16"/>
      <c r="AG94" s="16"/>
      <c r="AH94" s="16"/>
      <c r="AI94" s="215"/>
      <c r="AJ94" s="64" t="str">
        <f t="shared" si="8"/>
        <v/>
      </c>
      <c r="AK94" s="33"/>
      <c r="AL94" s="17" t="e">
        <f>AK82</f>
        <v>#DIV/0!</v>
      </c>
      <c r="AM94" s="34" t="str">
        <f>AM82</f>
        <v/>
      </c>
      <c r="AN94" s="34"/>
      <c r="AO94" s="34"/>
      <c r="AP94"/>
      <c r="AQ94"/>
      <c r="AR94"/>
      <c r="AS94"/>
      <c r="AT94"/>
    </row>
    <row r="95" spans="1:46" hidden="1" x14ac:dyDescent="0.4">
      <c r="A95"/>
      <c r="B95" s="254"/>
      <c r="C95" s="255"/>
      <c r="D95" s="259" t="s">
        <v>13</v>
      </c>
      <c r="E95" s="260"/>
      <c r="F95" s="260"/>
      <c r="G95" s="261"/>
      <c r="H95" s="255" t="s">
        <v>14</v>
      </c>
      <c r="I95" s="260"/>
      <c r="J95" s="260"/>
      <c r="K95" s="261"/>
      <c r="L95" s="255" t="s">
        <v>15</v>
      </c>
      <c r="M95" s="260"/>
      <c r="N95" s="260"/>
      <c r="O95" s="262"/>
      <c r="P95"/>
      <c r="Q95"/>
      <c r="R95"/>
      <c r="S95"/>
      <c r="T95"/>
      <c r="U95"/>
      <c r="V95"/>
      <c r="W95"/>
      <c r="X95"/>
      <c r="Y95"/>
      <c r="Z95"/>
      <c r="AA95"/>
      <c r="AB95" s="17" t="str">
        <f>AG85</f>
        <v/>
      </c>
      <c r="AC95" s="62" t="str">
        <f>U85</f>
        <v/>
      </c>
      <c r="AD95" s="16"/>
      <c r="AE95" s="16"/>
      <c r="AF95" s="16"/>
      <c r="AG95" s="16"/>
      <c r="AH95" s="16"/>
      <c r="AI95" s="215"/>
      <c r="AJ95" s="64" t="str">
        <f t="shared" si="8"/>
        <v/>
      </c>
      <c r="AK95" s="33"/>
      <c r="AL95" s="17" t="e">
        <f>AK83</f>
        <v>#DIV/0!</v>
      </c>
      <c r="AM95" s="34" t="str">
        <f>AM83</f>
        <v/>
      </c>
      <c r="AN95" s="34"/>
      <c r="AO95" s="34"/>
      <c r="AP95"/>
      <c r="AQ95"/>
      <c r="AR95"/>
      <c r="AS95"/>
      <c r="AT95"/>
    </row>
    <row r="96" spans="1:46" hidden="1" x14ac:dyDescent="0.4">
      <c r="A96"/>
      <c r="B96" s="270" t="s">
        <v>1</v>
      </c>
      <c r="C96" s="271"/>
      <c r="D96" s="275" t="s">
        <v>7</v>
      </c>
      <c r="E96" s="276"/>
      <c r="F96" s="276"/>
      <c r="G96" s="277"/>
      <c r="H96" s="278" t="s">
        <v>9</v>
      </c>
      <c r="I96" s="276"/>
      <c r="J96" s="276"/>
      <c r="K96" s="277"/>
      <c r="L96" s="278" t="s">
        <v>11</v>
      </c>
      <c r="M96" s="276"/>
      <c r="N96" s="276"/>
      <c r="O96" s="279"/>
      <c r="P96"/>
      <c r="Q96"/>
      <c r="R96"/>
      <c r="S96"/>
      <c r="T96"/>
      <c r="U96"/>
      <c r="V96"/>
      <c r="W96"/>
      <c r="X96"/>
      <c r="Y96"/>
      <c r="Z96"/>
      <c r="AA96"/>
      <c r="AB96" s="17" t="str">
        <f>AG86</f>
        <v/>
      </c>
      <c r="AC96" s="62" t="str">
        <f>U86</f>
        <v/>
      </c>
      <c r="AD96" s="16"/>
      <c r="AE96" s="16"/>
      <c r="AF96" s="16" t="s">
        <v>73</v>
      </c>
      <c r="AG96" s="16">
        <f t="array" ref="AG96" xml:space="preserve"> MAX(IF(AE82:AG86&lt; 0,AE82:AG86,""))</f>
        <v>0</v>
      </c>
      <c r="AH96" s="16"/>
      <c r="AI96" s="215"/>
      <c r="AJ96" s="64" t="str">
        <f t="shared" si="8"/>
        <v/>
      </c>
      <c r="AK96" s="33"/>
      <c r="AL96" s="17" t="e">
        <f>AK84</f>
        <v>#DIV/0!</v>
      </c>
      <c r="AM96" s="34" t="str">
        <f>AM84</f>
        <v/>
      </c>
      <c r="AN96" s="34"/>
      <c r="AO96" s="34"/>
      <c r="AP96"/>
      <c r="AQ96"/>
      <c r="AR96"/>
      <c r="AS96"/>
      <c r="AT96"/>
    </row>
    <row r="97" spans="1:46" hidden="1" x14ac:dyDescent="0.4">
      <c r="A97"/>
      <c r="B97" s="272" t="s">
        <v>2</v>
      </c>
      <c r="C97" s="216"/>
      <c r="D97" s="280" t="s">
        <v>8</v>
      </c>
      <c r="E97" s="217"/>
      <c r="F97" s="217"/>
      <c r="G97" s="281"/>
      <c r="H97" s="216" t="s">
        <v>10</v>
      </c>
      <c r="I97" s="217"/>
      <c r="J97" s="217"/>
      <c r="K97" s="281"/>
      <c r="L97" s="216" t="s">
        <v>9</v>
      </c>
      <c r="M97" s="217"/>
      <c r="N97" s="217"/>
      <c r="O97" s="218"/>
      <c r="P97"/>
      <c r="Q97"/>
      <c r="R97"/>
      <c r="S97"/>
      <c r="T97"/>
      <c r="U97"/>
      <c r="V97"/>
      <c r="W97"/>
      <c r="X97"/>
      <c r="Y97"/>
      <c r="Z97"/>
      <c r="AA97"/>
      <c r="AB97"/>
      <c r="AC97"/>
      <c r="AD97" s="16"/>
      <c r="AE97" s="16"/>
      <c r="AF97" s="16"/>
      <c r="AG97" s="16"/>
      <c r="AH97" s="16"/>
      <c r="AI97" s="215"/>
      <c r="AJ97" s="64" t="str">
        <f t="shared" si="8"/>
        <v/>
      </c>
      <c r="AK97" s="33"/>
      <c r="AL97" s="17" t="e">
        <f>AK85</f>
        <v>#DIV/0!</v>
      </c>
      <c r="AM97" s="34" t="str">
        <f>AM85</f>
        <v/>
      </c>
      <c r="AN97" s="34"/>
      <c r="AO97" s="34"/>
      <c r="AP97"/>
      <c r="AQ97"/>
      <c r="AR97"/>
      <c r="AS97"/>
      <c r="AT97"/>
    </row>
    <row r="98" spans="1:46" hidden="1" x14ac:dyDescent="0.4">
      <c r="A98"/>
      <c r="B98" s="18"/>
      <c r="C98" s="18"/>
      <c r="D98" s="18"/>
      <c r="E98" s="18"/>
      <c r="F98" s="18"/>
      <c r="G98" s="18"/>
      <c r="H98" s="18"/>
      <c r="I98" s="18"/>
      <c r="J98" s="18"/>
      <c r="K98" s="18"/>
      <c r="L98" s="18"/>
      <c r="M98" s="18"/>
      <c r="N98" s="18"/>
      <c r="O98" s="18"/>
      <c r="P98"/>
      <c r="Q98"/>
      <c r="R98"/>
      <c r="S98"/>
      <c r="T98"/>
      <c r="U98"/>
      <c r="V98"/>
      <c r="W98"/>
      <c r="X98"/>
      <c r="Y98"/>
      <c r="Z98"/>
      <c r="AA98"/>
      <c r="AB98"/>
      <c r="AC98"/>
      <c r="AD98" s="16"/>
      <c r="AE98" s="16"/>
      <c r="AF98" s="16"/>
      <c r="AG98" s="16"/>
      <c r="AH98" s="16"/>
      <c r="AI98" s="215"/>
      <c r="AJ98" s="64" t="str">
        <f t="shared" si="8"/>
        <v/>
      </c>
      <c r="AK98" s="33"/>
      <c r="AL98" s="17" t="e">
        <f>AK86</f>
        <v>#DIV/0!</v>
      </c>
      <c r="AM98" s="34" t="str">
        <f>AM86</f>
        <v/>
      </c>
      <c r="AN98" s="34"/>
      <c r="AO98" s="34"/>
      <c r="AP98"/>
      <c r="AQ98"/>
      <c r="AR98"/>
      <c r="AS98"/>
      <c r="AT98"/>
    </row>
    <row r="99" spans="1:46" hidden="1" x14ac:dyDescent="0.4">
      <c r="A99"/>
      <c r="B99" s="20" t="s">
        <v>23</v>
      </c>
      <c r="C99"/>
      <c r="D99"/>
      <c r="E99"/>
      <c r="F99"/>
      <c r="G99"/>
      <c r="H99"/>
      <c r="I99"/>
      <c r="J99"/>
      <c r="K99"/>
      <c r="L99"/>
      <c r="M99"/>
      <c r="N99"/>
      <c r="O99"/>
      <c r="P99"/>
      <c r="Q99"/>
      <c r="R99"/>
      <c r="S99"/>
      <c r="T99"/>
      <c r="U99"/>
      <c r="V99"/>
      <c r="W99"/>
      <c r="X99"/>
      <c r="Y99"/>
      <c r="Z99"/>
      <c r="AA99"/>
      <c r="AB99"/>
      <c r="AC99"/>
      <c r="AD99" s="16"/>
      <c r="AE99" s="16"/>
      <c r="AF99" s="16"/>
      <c r="AG99" s="16"/>
      <c r="AH99" s="16"/>
      <c r="AI99" s="215"/>
      <c r="AJ99" s="64" t="str">
        <f t="shared" si="8"/>
        <v/>
      </c>
      <c r="AK99" s="33"/>
      <c r="AL99" s="17" t="e">
        <f t="shared" ref="AL99:AM103" si="9">AL82</f>
        <v>#DIV/0!</v>
      </c>
      <c r="AM99" s="34" t="str">
        <f t="shared" si="9"/>
        <v/>
      </c>
      <c r="AN99" s="34"/>
      <c r="AO99" s="34"/>
      <c r="AP99"/>
      <c r="AQ99"/>
      <c r="AR99"/>
      <c r="AS99"/>
      <c r="AT99"/>
    </row>
    <row r="100" spans="1:46" hidden="1" x14ac:dyDescent="0.4">
      <c r="A100"/>
      <c r="B100" s="252" t="s">
        <v>0</v>
      </c>
      <c r="C100" s="253"/>
      <c r="D100" s="268" t="s">
        <v>4</v>
      </c>
      <c r="E100" s="19"/>
      <c r="F100" s="19"/>
      <c r="G100" s="19"/>
      <c r="H100" s="19"/>
      <c r="I100" s="19"/>
      <c r="J100" s="19"/>
      <c r="K100" s="19"/>
      <c r="L100" s="19"/>
      <c r="M100" s="19"/>
      <c r="N100" s="19"/>
      <c r="O100" s="19"/>
      <c r="P100" s="19"/>
      <c r="Q100" s="19"/>
      <c r="R100" s="19"/>
      <c r="S100" s="19"/>
      <c r="T100" s="19"/>
      <c r="U100" s="19"/>
      <c r="V100"/>
      <c r="W100"/>
      <c r="X100"/>
      <c r="Y100"/>
      <c r="Z100"/>
      <c r="AA100"/>
      <c r="AB100"/>
      <c r="AC100"/>
      <c r="AD100" s="16"/>
      <c r="AE100" s="16"/>
      <c r="AF100" s="16"/>
      <c r="AG100" s="16"/>
      <c r="AH100" s="16"/>
      <c r="AI100" s="215"/>
      <c r="AJ100" s="64" t="str">
        <f t="shared" si="8"/>
        <v/>
      </c>
      <c r="AK100" s="33"/>
      <c r="AL100" s="17" t="e">
        <f t="shared" si="9"/>
        <v>#DIV/0!</v>
      </c>
      <c r="AM100" s="34" t="str">
        <f t="shared" si="9"/>
        <v/>
      </c>
      <c r="AN100" s="34"/>
      <c r="AO100" s="34"/>
      <c r="AP100"/>
      <c r="AQ100"/>
      <c r="AR100"/>
      <c r="AS100"/>
      <c r="AT100"/>
    </row>
    <row r="101" spans="1:46" hidden="1" x14ac:dyDescent="0.4">
      <c r="A101"/>
      <c r="B101" s="254"/>
      <c r="C101" s="255"/>
      <c r="D101" s="269"/>
      <c r="E101" s="19"/>
      <c r="F101" s="19"/>
      <c r="G101" s="19"/>
      <c r="H101" s="19"/>
      <c r="I101" s="19"/>
      <c r="J101" s="19"/>
      <c r="K101" s="19"/>
      <c r="L101" s="19"/>
      <c r="M101" s="19"/>
      <c r="N101" s="19"/>
      <c r="O101" s="19"/>
      <c r="P101" s="19"/>
      <c r="Q101" s="19"/>
      <c r="R101" s="19"/>
      <c r="S101" s="19"/>
      <c r="T101" s="19"/>
      <c r="U101" s="19"/>
      <c r="V101"/>
      <c r="W101"/>
      <c r="X101"/>
      <c r="Y101"/>
      <c r="Z101"/>
      <c r="AA101"/>
      <c r="AB101"/>
      <c r="AC101"/>
      <c r="AD101" s="16"/>
      <c r="AE101" s="16"/>
      <c r="AF101" s="16"/>
      <c r="AG101" s="16"/>
      <c r="AH101" s="16"/>
      <c r="AI101" s="215"/>
      <c r="AJ101" s="64" t="str">
        <f t="shared" si="8"/>
        <v/>
      </c>
      <c r="AK101" s="33"/>
      <c r="AL101" s="17" t="e">
        <f t="shared" si="9"/>
        <v>#DIV/0!</v>
      </c>
      <c r="AM101" s="34" t="str">
        <f t="shared" si="9"/>
        <v/>
      </c>
      <c r="AN101" s="34"/>
      <c r="AO101" s="34"/>
      <c r="AP101"/>
      <c r="AQ101"/>
      <c r="AR101"/>
      <c r="AS101"/>
      <c r="AT101"/>
    </row>
    <row r="102" spans="1:46" hidden="1" x14ac:dyDescent="0.4">
      <c r="A102"/>
      <c r="B102" s="270" t="s">
        <v>1</v>
      </c>
      <c r="C102" s="271"/>
      <c r="D102" s="4" t="s">
        <v>5</v>
      </c>
      <c r="E102" s="19"/>
      <c r="F102" s="19"/>
      <c r="G102" s="19"/>
      <c r="H102" s="19"/>
      <c r="I102" s="19"/>
      <c r="J102" s="19"/>
      <c r="K102" s="19"/>
      <c r="L102" s="19"/>
      <c r="M102" s="19"/>
      <c r="N102" s="19"/>
      <c r="O102" s="19"/>
      <c r="P102" s="19"/>
      <c r="Q102" s="19"/>
      <c r="R102" s="19"/>
      <c r="S102" s="19"/>
      <c r="T102" s="19"/>
      <c r="U102" s="19"/>
      <c r="V102"/>
      <c r="W102"/>
      <c r="X102"/>
      <c r="Y102"/>
      <c r="Z102"/>
      <c r="AA102"/>
      <c r="AB102"/>
      <c r="AC102"/>
      <c r="AD102" s="16"/>
      <c r="AE102" s="16"/>
      <c r="AF102" s="16"/>
      <c r="AG102" s="16"/>
      <c r="AH102" s="16"/>
      <c r="AI102" s="215"/>
      <c r="AJ102" s="64" t="str">
        <f t="shared" si="8"/>
        <v/>
      </c>
      <c r="AK102" s="33"/>
      <c r="AL102" s="17" t="e">
        <f t="shared" si="9"/>
        <v>#DIV/0!</v>
      </c>
      <c r="AM102" s="34" t="str">
        <f t="shared" si="9"/>
        <v/>
      </c>
      <c r="AN102" s="34"/>
      <c r="AO102" s="34"/>
      <c r="AP102"/>
      <c r="AQ102"/>
      <c r="AR102"/>
      <c r="AS102"/>
      <c r="AT102"/>
    </row>
    <row r="103" spans="1:46" hidden="1" x14ac:dyDescent="0.4">
      <c r="A103"/>
      <c r="B103" s="272" t="s">
        <v>2</v>
      </c>
      <c r="C103" s="216"/>
      <c r="D103" s="15" t="s">
        <v>6</v>
      </c>
      <c r="E103" s="19"/>
      <c r="F103" s="19"/>
      <c r="G103" s="19"/>
      <c r="H103" s="19"/>
      <c r="I103" s="19"/>
      <c r="J103" s="19"/>
      <c r="K103" s="19"/>
      <c r="L103" s="19"/>
      <c r="M103" s="19"/>
      <c r="N103" s="19"/>
      <c r="O103" s="19"/>
      <c r="P103" s="19"/>
      <c r="Q103" s="19"/>
      <c r="R103" s="19"/>
      <c r="S103" s="19"/>
      <c r="T103" s="19"/>
      <c r="U103" s="19"/>
      <c r="V103"/>
      <c r="W103"/>
      <c r="X103"/>
      <c r="Y103"/>
      <c r="Z103"/>
      <c r="AA103"/>
      <c r="AB103"/>
      <c r="AC103"/>
      <c r="AD103" s="16"/>
      <c r="AE103" s="16"/>
      <c r="AF103" s="16"/>
      <c r="AG103" s="16"/>
      <c r="AH103" s="16"/>
      <c r="AI103"/>
      <c r="AJ103" s="33" t="str">
        <f t="shared" si="8"/>
        <v/>
      </c>
      <c r="AK103" s="33"/>
      <c r="AL103" s="17" t="e">
        <f t="shared" si="9"/>
        <v>#DIV/0!</v>
      </c>
      <c r="AM103" s="34" t="str">
        <f t="shared" si="9"/>
        <v/>
      </c>
      <c r="AN103" s="34"/>
      <c r="AO103" s="34"/>
      <c r="AP103"/>
      <c r="AQ103"/>
      <c r="AR103"/>
      <c r="AS103"/>
      <c r="AT103"/>
    </row>
    <row r="104" spans="1:46" hidden="1" x14ac:dyDescent="0.4">
      <c r="A104"/>
      <c r="B104" s="18"/>
      <c r="C104" s="18"/>
      <c r="D104" s="18"/>
      <c r="E104" s="19"/>
      <c r="F104" s="19"/>
      <c r="G104" s="19"/>
      <c r="H104" s="19"/>
      <c r="I104" s="19"/>
      <c r="J104" s="19"/>
      <c r="K104" s="19"/>
      <c r="L104" s="19"/>
      <c r="M104" s="19"/>
      <c r="N104" s="19"/>
      <c r="O104" s="19"/>
      <c r="P104" s="19"/>
      <c r="Q104" s="19"/>
      <c r="R104" s="19"/>
      <c r="S104" s="19"/>
      <c r="T104" s="19"/>
      <c r="U104" s="19"/>
      <c r="V104"/>
      <c r="W104"/>
      <c r="X104"/>
      <c r="Y104"/>
      <c r="Z104"/>
      <c r="AA104"/>
      <c r="AB104"/>
      <c r="AC104"/>
      <c r="AD104" s="16"/>
      <c r="AE104" s="16"/>
      <c r="AF104" s="16"/>
      <c r="AG104" s="16"/>
      <c r="AH104" s="16"/>
      <c r="AI104"/>
      <c r="AJ104" s="33" t="str">
        <f t="shared" si="8"/>
        <v/>
      </c>
      <c r="AK104" s="33"/>
      <c r="AL104" s="17"/>
      <c r="AM104"/>
      <c r="AN104"/>
      <c r="AO104"/>
      <c r="AP104"/>
      <c r="AQ104"/>
      <c r="AR104"/>
      <c r="AS104"/>
      <c r="AT104"/>
    </row>
    <row r="105" spans="1:46" hidden="1" x14ac:dyDescent="0.4">
      <c r="A105" t="s">
        <v>17</v>
      </c>
      <c r="B105"/>
      <c r="C105"/>
      <c r="D105"/>
      <c r="E105"/>
      <c r="F105"/>
      <c r="G105"/>
      <c r="H105"/>
      <c r="I105"/>
      <c r="J105"/>
      <c r="K105"/>
      <c r="L105"/>
      <c r="M105"/>
      <c r="N105" s="30" t="str">
        <f>IF(SUM(AK76:AK77)=0,"※エラー：法人・個人のどちらかを選択してください","")</f>
        <v/>
      </c>
      <c r="O105"/>
      <c r="P105"/>
      <c r="Q105"/>
      <c r="R105"/>
      <c r="S105"/>
      <c r="T105"/>
      <c r="U105"/>
      <c r="V105"/>
      <c r="W105"/>
      <c r="X105"/>
      <c r="Y105"/>
      <c r="Z105"/>
      <c r="AA105"/>
      <c r="AB105"/>
      <c r="AC105"/>
      <c r="AD105" s="16"/>
      <c r="AE105" s="16"/>
      <c r="AF105" s="16"/>
      <c r="AG105" s="16"/>
      <c r="AH105" s="16"/>
      <c r="AI105"/>
      <c r="AJ105" s="16" t="s">
        <v>24</v>
      </c>
      <c r="AK105" s="16" t="s">
        <v>23</v>
      </c>
      <c r="AL105" s="16"/>
      <c r="AM105" s="16"/>
      <c r="AN105"/>
      <c r="AO105"/>
      <c r="AP105"/>
      <c r="AQ105"/>
      <c r="AR105"/>
      <c r="AS105"/>
      <c r="AT105"/>
    </row>
    <row r="106" spans="1:46" hidden="1" x14ac:dyDescent="0.35">
      <c r="A106"/>
      <c r="B106"/>
      <c r="C106" s="273" t="s">
        <v>21</v>
      </c>
      <c r="D106" s="274"/>
      <c r="E106" s="274"/>
      <c r="F106" s="43" t="s">
        <v>18</v>
      </c>
      <c r="G106" s="274" t="s">
        <v>22</v>
      </c>
      <c r="H106" s="274"/>
      <c r="I106" s="265" t="s">
        <v>19</v>
      </c>
      <c r="J106" s="265"/>
      <c r="K106" s="43">
        <v>5</v>
      </c>
      <c r="L106" s="43" t="s">
        <v>20</v>
      </c>
      <c r="M106" s="266" t="e">
        <f>SMALL(AJ106:AK115,COUNTIF(AJ106:AK115,0)+1)</f>
        <v>#N/A</v>
      </c>
      <c r="N106" s="266"/>
      <c r="O106" s="267"/>
      <c r="P106"/>
      <c r="Q106"/>
      <c r="R106"/>
      <c r="S106"/>
      <c r="T106"/>
      <c r="U106"/>
      <c r="V106"/>
      <c r="W106"/>
      <c r="X106"/>
      <c r="Y106"/>
      <c r="Z106"/>
      <c r="AA106"/>
      <c r="AB106"/>
      <c r="AC106"/>
      <c r="AD106" s="16"/>
      <c r="AE106" s="16"/>
      <c r="AF106" s="16"/>
      <c r="AG106" s="16"/>
      <c r="AH106" s="16"/>
      <c r="AI106" t="s">
        <v>42</v>
      </c>
      <c r="AJ106" s="16">
        <f>AG88</f>
        <v>0</v>
      </c>
      <c r="AK106" s="16">
        <f>AG88</f>
        <v>0</v>
      </c>
      <c r="AL106" s="16"/>
      <c r="AM106" s="16"/>
      <c r="AN106"/>
      <c r="AO106"/>
      <c r="AP106"/>
      <c r="AQ106"/>
      <c r="AR106"/>
      <c r="AS106"/>
      <c r="AT106"/>
    </row>
    <row r="107" spans="1:46" hidden="1" x14ac:dyDescent="0.4">
      <c r="A107"/>
      <c r="B107"/>
      <c r="C107"/>
      <c r="D107" s="13"/>
      <c r="E107" s="13"/>
      <c r="F107" s="3"/>
      <c r="G107" s="14"/>
      <c r="H107" s="14"/>
      <c r="I107" s="3"/>
      <c r="J107" s="3"/>
      <c r="K107" s="3"/>
      <c r="L107" s="3"/>
      <c r="M107" s="16"/>
      <c r="N107" s="30" t="str">
        <f>IF(SUM(AK76:AK77)=2,"※エラー：法人・個人の両方が選択されています","")</f>
        <v/>
      </c>
      <c r="O107" s="21"/>
      <c r="P107" s="22"/>
      <c r="Q107" s="22"/>
      <c r="R107" s="22"/>
      <c r="S107" s="22"/>
      <c r="T107" s="22"/>
      <c r="U107" s="22"/>
      <c r="V107" s="22"/>
      <c r="W107"/>
      <c r="X107"/>
      <c r="Y107"/>
      <c r="Z107"/>
      <c r="AA107"/>
      <c r="AB107"/>
      <c r="AC107"/>
      <c r="AD107" s="16"/>
      <c r="AE107" s="16"/>
      <c r="AF107" s="16"/>
      <c r="AG107" s="16"/>
      <c r="AH107" s="16"/>
      <c r="AI107" t="s">
        <v>43</v>
      </c>
      <c r="AJ107" s="16">
        <f>IF(AK76=1,MIN(AJ106,2500000),0)</f>
        <v>0</v>
      </c>
      <c r="AK107" s="16">
        <f>IF(AK77=1,MIN(AK106,500000),0)</f>
        <v>0</v>
      </c>
      <c r="AL107" s="16"/>
      <c r="AM107" s="16"/>
      <c r="AN107"/>
      <c r="AO107"/>
      <c r="AP107"/>
      <c r="AQ107"/>
      <c r="AR107"/>
      <c r="AS107"/>
      <c r="AT107"/>
    </row>
    <row r="108" spans="1:46" hidden="1" x14ac:dyDescent="0.4">
      <c r="A108"/>
      <c r="B108"/>
      <c r="C108"/>
      <c r="D108" s="12"/>
      <c r="E108"/>
      <c r="F108"/>
      <c r="G108"/>
      <c r="H108"/>
      <c r="I108"/>
      <c r="J108"/>
      <c r="K108"/>
      <c r="L108"/>
      <c r="M108"/>
      <c r="N108"/>
      <c r="O108"/>
      <c r="P108"/>
      <c r="Q108"/>
      <c r="R108"/>
      <c r="S108"/>
      <c r="T108"/>
      <c r="U108"/>
      <c r="V108"/>
      <c r="W108"/>
      <c r="X108"/>
      <c r="Y108"/>
      <c r="Z108"/>
      <c r="AA108"/>
      <c r="AB108"/>
      <c r="AC108"/>
      <c r="AD108" s="16"/>
      <c r="AE108" s="16"/>
      <c r="AF108" s="16"/>
      <c r="AG108" s="16"/>
      <c r="AH108" s="16"/>
      <c r="AI108" t="s">
        <v>47</v>
      </c>
      <c r="AJ108" s="16" t="e">
        <f>IF(AP89=1,MIN(AJ107,250000000),0)</f>
        <v>#N/A</v>
      </c>
      <c r="AK108" s="16" t="e">
        <f>IF(AP89=1,MIN(AK107,500000),0)</f>
        <v>#N/A</v>
      </c>
      <c r="AL108" s="16"/>
      <c r="AM108" s="16"/>
      <c r="AN108"/>
      <c r="AO108"/>
      <c r="AP108"/>
      <c r="AQ108"/>
      <c r="AR108"/>
      <c r="AS108"/>
      <c r="AT108"/>
    </row>
    <row r="109" spans="1:46" hidden="1" x14ac:dyDescent="0.4">
      <c r="A109"/>
      <c r="B109"/>
      <c r="C109"/>
      <c r="D109"/>
      <c r="E109"/>
      <c r="F109"/>
      <c r="G109"/>
      <c r="H109"/>
      <c r="I109"/>
      <c r="J109"/>
      <c r="K109"/>
      <c r="L109"/>
      <c r="M109"/>
      <c r="N109"/>
      <c r="O109"/>
      <c r="P109"/>
      <c r="Q109"/>
      <c r="R109"/>
      <c r="S109"/>
      <c r="T109"/>
      <c r="U109"/>
      <c r="V109"/>
      <c r="W109"/>
      <c r="X109"/>
      <c r="Y109"/>
      <c r="Z109"/>
      <c r="AA109"/>
      <c r="AB109"/>
      <c r="AC109"/>
      <c r="AD109" s="16"/>
      <c r="AE109" s="16"/>
      <c r="AF109" s="16"/>
      <c r="AG109" s="16"/>
      <c r="AH109" s="16"/>
      <c r="AI109" t="s">
        <v>49</v>
      </c>
      <c r="AJ109" s="16" t="e">
        <f>IF(AJ108&gt;0,IF(AP90=1,1000000,0),0)</f>
        <v>#N/A</v>
      </c>
      <c r="AK109" s="16"/>
      <c r="AL109" s="16"/>
      <c r="AM109" s="16"/>
      <c r="AN109"/>
      <c r="AO109"/>
      <c r="AP109"/>
      <c r="AQ109"/>
      <c r="AR109"/>
      <c r="AS109"/>
      <c r="AT109"/>
    </row>
    <row r="110" spans="1:46" hidden="1" x14ac:dyDescent="0.4">
      <c r="A110"/>
      <c r="B110"/>
      <c r="C110"/>
      <c r="D110"/>
      <c r="E110"/>
      <c r="F110"/>
      <c r="G110"/>
      <c r="H110"/>
      <c r="I110"/>
      <c r="J110"/>
      <c r="K110"/>
      <c r="L110"/>
      <c r="M110"/>
      <c r="N110"/>
      <c r="O110"/>
      <c r="P110"/>
      <c r="Q110"/>
      <c r="R110"/>
      <c r="S110"/>
      <c r="T110"/>
      <c r="U110"/>
      <c r="V110"/>
      <c r="W110"/>
      <c r="X110"/>
      <c r="Y110"/>
      <c r="Z110"/>
      <c r="AA110"/>
      <c r="AB110"/>
      <c r="AC110"/>
      <c r="AD110" s="16"/>
      <c r="AE110" s="16"/>
      <c r="AF110" s="16"/>
      <c r="AG110" s="16"/>
      <c r="AH110" s="16"/>
      <c r="AI110" t="s">
        <v>50</v>
      </c>
      <c r="AJ110" s="16" t="e">
        <f>IF(AJ108&gt;0,IF(AQ90=1,1500000,0),0)</f>
        <v>#N/A</v>
      </c>
      <c r="AK110" s="16"/>
      <c r="AL110" s="16"/>
      <c r="AM110" s="16"/>
      <c r="AN110"/>
      <c r="AO110"/>
      <c r="AP110"/>
      <c r="AQ110"/>
      <c r="AR110"/>
      <c r="AS110"/>
      <c r="AT110"/>
    </row>
    <row r="111" spans="1:46" hidden="1" x14ac:dyDescent="0.4">
      <c r="A111"/>
      <c r="B111"/>
      <c r="C111"/>
      <c r="D111"/>
      <c r="E111"/>
      <c r="F111"/>
      <c r="G111"/>
      <c r="H111"/>
      <c r="I111"/>
      <c r="J111"/>
      <c r="K111"/>
      <c r="L111"/>
      <c r="M111"/>
      <c r="N111"/>
      <c r="O111"/>
      <c r="P111"/>
      <c r="Q111"/>
      <c r="R111"/>
      <c r="S111"/>
      <c r="T111"/>
      <c r="U111"/>
      <c r="V111"/>
      <c r="W111"/>
      <c r="X111"/>
      <c r="Y111"/>
      <c r="Z111"/>
      <c r="AA111"/>
      <c r="AB111"/>
      <c r="AC111"/>
      <c r="AD111" s="16"/>
      <c r="AE111" s="16"/>
      <c r="AF111" s="16"/>
      <c r="AG111" s="16"/>
      <c r="AH111" s="16"/>
      <c r="AI111" t="s">
        <v>51</v>
      </c>
      <c r="AJ111" s="16" t="e">
        <f>IF(AJ108&gt;0,IF(AR90=1,2500000,0),0)</f>
        <v>#N/A</v>
      </c>
      <c r="AK111" s="16"/>
      <c r="AL111" s="16"/>
      <c r="AM111" s="16"/>
      <c r="AN111"/>
      <c r="AO111"/>
      <c r="AP111"/>
      <c r="AQ111"/>
      <c r="AR111"/>
      <c r="AS111"/>
      <c r="AT111"/>
    </row>
    <row r="112" spans="1:46" hidden="1" x14ac:dyDescent="0.4">
      <c r="A112"/>
      <c r="B112"/>
      <c r="C112"/>
      <c r="D112"/>
      <c r="E112"/>
      <c r="F112"/>
      <c r="G112"/>
      <c r="H112"/>
      <c r="I112"/>
      <c r="J112"/>
      <c r="K112"/>
      <c r="L112"/>
      <c r="M112"/>
      <c r="N112"/>
      <c r="O112"/>
      <c r="P112"/>
      <c r="Q112"/>
      <c r="R112"/>
      <c r="S112"/>
      <c r="T112"/>
      <c r="U112"/>
      <c r="V112"/>
      <c r="W112"/>
      <c r="X112"/>
      <c r="Y112"/>
      <c r="Z112"/>
      <c r="AA112"/>
      <c r="AB112"/>
      <c r="AC112"/>
      <c r="AD112" s="16"/>
      <c r="AE112" s="16"/>
      <c r="AF112" s="16"/>
      <c r="AG112" s="16"/>
      <c r="AH112" s="16"/>
      <c r="AI112" t="s">
        <v>48</v>
      </c>
      <c r="AJ112" s="16" t="e">
        <f>IF(AQ89=1,MIN(AJ107,1500000),0)</f>
        <v>#N/A</v>
      </c>
      <c r="AK112" s="16" t="e">
        <f>IF(AQ89=1,MIN(AK107,300000),0)</f>
        <v>#N/A</v>
      </c>
      <c r="AL112" s="16"/>
      <c r="AM112" s="16"/>
      <c r="AN112"/>
      <c r="AO112"/>
      <c r="AP112"/>
      <c r="AQ112"/>
      <c r="AR112"/>
      <c r="AS112"/>
      <c r="AT112"/>
    </row>
    <row r="113" spans="1:46" hidden="1" x14ac:dyDescent="0.4">
      <c r="A113"/>
      <c r="B113"/>
      <c r="C113"/>
      <c r="D113"/>
      <c r="E113"/>
      <c r="F113"/>
      <c r="G113"/>
      <c r="H113"/>
      <c r="I113"/>
      <c r="J113"/>
      <c r="K113"/>
      <c r="L113"/>
      <c r="M113"/>
      <c r="N113"/>
      <c r="O113"/>
      <c r="P113"/>
      <c r="Q113"/>
      <c r="R113"/>
      <c r="S113"/>
      <c r="T113"/>
      <c r="U113"/>
      <c r="V113"/>
      <c r="W113"/>
      <c r="X113"/>
      <c r="Y113"/>
      <c r="Z113"/>
      <c r="AA113"/>
      <c r="AB113"/>
      <c r="AC113"/>
      <c r="AD113" s="16"/>
      <c r="AE113" s="16"/>
      <c r="AF113" s="16"/>
      <c r="AG113" s="16"/>
      <c r="AH113" s="16"/>
      <c r="AI113" t="s">
        <v>49</v>
      </c>
      <c r="AJ113" s="16" t="e">
        <f>IF(AJ112&gt;0,IF(AP90=1,600000,0),0)</f>
        <v>#N/A</v>
      </c>
      <c r="AK113" s="16"/>
      <c r="AL113" s="16"/>
      <c r="AM113" s="16"/>
      <c r="AN113"/>
      <c r="AO113"/>
      <c r="AP113"/>
      <c r="AQ113"/>
      <c r="AR113"/>
      <c r="AS113"/>
      <c r="AT113"/>
    </row>
    <row r="114" spans="1:46" hidden="1" x14ac:dyDescent="0.4">
      <c r="A114"/>
      <c r="B114"/>
      <c r="C114"/>
      <c r="D114"/>
      <c r="E114"/>
      <c r="F114"/>
      <c r="G114"/>
      <c r="H114"/>
      <c r="I114"/>
      <c r="J114"/>
      <c r="K114"/>
      <c r="L114"/>
      <c r="M114"/>
      <c r="N114"/>
      <c r="O114"/>
      <c r="P114"/>
      <c r="Q114"/>
      <c r="R114"/>
      <c r="S114"/>
      <c r="T114"/>
      <c r="U114"/>
      <c r="V114"/>
      <c r="W114"/>
      <c r="X114"/>
      <c r="Y114"/>
      <c r="Z114"/>
      <c r="AA114"/>
      <c r="AB114"/>
      <c r="AC114"/>
      <c r="AD114" s="16"/>
      <c r="AE114" s="16"/>
      <c r="AF114" s="16"/>
      <c r="AG114" s="16"/>
      <c r="AH114" s="16"/>
      <c r="AI114" t="s">
        <v>50</v>
      </c>
      <c r="AJ114" s="16" t="e">
        <f>IF(AJ112&gt;0,IF(AQ90=1,900000,0),0)</f>
        <v>#N/A</v>
      </c>
      <c r="AK114" s="16"/>
      <c r="AL114" s="16"/>
      <c r="AM114" s="16"/>
      <c r="AN114"/>
      <c r="AO114"/>
      <c r="AP114"/>
      <c r="AQ114"/>
      <c r="AR114"/>
      <c r="AS114"/>
      <c r="AT114"/>
    </row>
    <row r="115" spans="1:46" hidden="1" x14ac:dyDescent="0.4">
      <c r="A115"/>
      <c r="B115"/>
      <c r="C115"/>
      <c r="D115"/>
      <c r="E115"/>
      <c r="F115"/>
      <c r="G115"/>
      <c r="H115"/>
      <c r="I115"/>
      <c r="J115"/>
      <c r="K115"/>
      <c r="L115"/>
      <c r="M115"/>
      <c r="N115"/>
      <c r="O115"/>
      <c r="P115"/>
      <c r="Q115"/>
      <c r="R115"/>
      <c r="S115"/>
      <c r="T115"/>
      <c r="U115"/>
      <c r="V115"/>
      <c r="W115"/>
      <c r="X115"/>
      <c r="Y115"/>
      <c r="Z115"/>
      <c r="AA115"/>
      <c r="AB115"/>
      <c r="AC115"/>
      <c r="AD115" s="16"/>
      <c r="AE115" s="16"/>
      <c r="AF115" s="16"/>
      <c r="AG115" s="16"/>
      <c r="AH115" s="16"/>
      <c r="AI115" t="s">
        <v>51</v>
      </c>
      <c r="AJ115" s="16" t="e">
        <f>IF(AJ112&gt;0,IF(AR90=1,1500000,0),0)</f>
        <v>#N/A</v>
      </c>
      <c r="AK115" s="16"/>
      <c r="AL115" s="16"/>
      <c r="AM115" s="16"/>
      <c r="AN115"/>
      <c r="AO115"/>
      <c r="AP115"/>
      <c r="AQ115"/>
      <c r="AR115"/>
      <c r="AS115"/>
      <c r="AT115"/>
    </row>
    <row r="116" spans="1:46" hidden="1" x14ac:dyDescent="0.4">
      <c r="A116"/>
      <c r="B116"/>
      <c r="C116"/>
      <c r="D116"/>
      <c r="E116"/>
      <c r="F116"/>
      <c r="G116"/>
      <c r="H116"/>
      <c r="I116"/>
      <c r="J116"/>
      <c r="K116"/>
      <c r="L116"/>
      <c r="M116"/>
      <c r="N116"/>
      <c r="O116"/>
      <c r="P116"/>
      <c r="Q116"/>
      <c r="R116"/>
      <c r="S116"/>
      <c r="T116"/>
      <c r="U116"/>
      <c r="V116"/>
      <c r="W116"/>
      <c r="X116"/>
      <c r="Y116"/>
      <c r="Z116"/>
      <c r="AA116"/>
      <c r="AB116"/>
      <c r="AC116"/>
      <c r="AD116" s="16"/>
      <c r="AE116" s="16"/>
      <c r="AF116" s="16"/>
      <c r="AG116" s="16"/>
      <c r="AH116" s="16"/>
      <c r="AI116"/>
      <c r="AJ116" s="16"/>
      <c r="AK116" s="16"/>
      <c r="AL116" s="16"/>
      <c r="AM116" s="16"/>
      <c r="AN116"/>
      <c r="AO116"/>
      <c r="AP116"/>
      <c r="AQ116"/>
      <c r="AR116"/>
      <c r="AS116"/>
      <c r="AT116"/>
    </row>
    <row r="117" spans="1:46" hidden="1" x14ac:dyDescent="0.4">
      <c r="A117"/>
      <c r="B117"/>
      <c r="C117"/>
      <c r="D117"/>
      <c r="E117"/>
      <c r="F117"/>
      <c r="G117"/>
      <c r="H117"/>
      <c r="I117"/>
      <c r="J117"/>
      <c r="K117"/>
      <c r="L117"/>
      <c r="M117"/>
      <c r="N117"/>
      <c r="O117"/>
      <c r="P117"/>
      <c r="Q117"/>
      <c r="R117"/>
      <c r="S117"/>
      <c r="T117"/>
      <c r="U117"/>
      <c r="V117"/>
      <c r="W117"/>
      <c r="X117"/>
      <c r="Y117"/>
      <c r="Z117"/>
      <c r="AA117"/>
      <c r="AB117"/>
      <c r="AC117"/>
      <c r="AD117" s="16"/>
      <c r="AE117" s="16"/>
      <c r="AF117" s="16"/>
      <c r="AG117" s="16"/>
      <c r="AH117" s="16"/>
      <c r="AI117"/>
      <c r="AJ117" s="16"/>
      <c r="AK117" s="16"/>
      <c r="AL117" s="16"/>
      <c r="AM117" s="16"/>
      <c r="AN117"/>
      <c r="AO117"/>
      <c r="AP117"/>
      <c r="AQ117"/>
      <c r="AR117"/>
      <c r="AS117"/>
      <c r="AT117"/>
    </row>
    <row r="118" spans="1:46" hidden="1" x14ac:dyDescent="0.4">
      <c r="A118"/>
      <c r="B118"/>
      <c r="C118"/>
      <c r="D118"/>
      <c r="E118"/>
      <c r="F118"/>
      <c r="G118"/>
      <c r="H118"/>
      <c r="I118"/>
      <c r="J118"/>
      <c r="K118"/>
      <c r="L118"/>
      <c r="M118"/>
      <c r="N118"/>
      <c r="O118"/>
      <c r="P118"/>
      <c r="Q118"/>
      <c r="R118"/>
      <c r="S118"/>
      <c r="T118"/>
      <c r="U118"/>
      <c r="V118"/>
      <c r="W118"/>
      <c r="X118"/>
      <c r="Y118"/>
      <c r="Z118"/>
      <c r="AA118"/>
      <c r="AB118"/>
      <c r="AC118"/>
      <c r="AD118" s="16"/>
      <c r="AE118" s="16"/>
      <c r="AF118" s="16"/>
      <c r="AG118" s="16"/>
      <c r="AH118" s="16"/>
      <c r="AI118"/>
      <c r="AJ118" s="16"/>
      <c r="AK118" s="16"/>
      <c r="AL118" s="16"/>
      <c r="AM118" s="16"/>
      <c r="AN118"/>
      <c r="AO118"/>
      <c r="AP118"/>
      <c r="AQ118"/>
      <c r="AR118"/>
      <c r="AS118"/>
      <c r="AT118"/>
    </row>
    <row r="119" spans="1:46" ht="20.25" hidden="1" thickBot="1" x14ac:dyDescent="0.45">
      <c r="Y119" s="99"/>
      <c r="Z119" s="99"/>
      <c r="AA119" s="99"/>
      <c r="AB119" s="99"/>
    </row>
    <row r="120" spans="1:46" ht="25.5" hidden="1" thickTop="1" thickBot="1" x14ac:dyDescent="0.45">
      <c r="A120" s="23" t="s">
        <v>78</v>
      </c>
      <c r="B120"/>
      <c r="C120"/>
      <c r="D120"/>
      <c r="E120"/>
      <c r="F120"/>
      <c r="G120"/>
      <c r="H120"/>
      <c r="I120"/>
      <c r="J120" s="31"/>
      <c r="K120" t="s">
        <v>26</v>
      </c>
      <c r="L120"/>
      <c r="M120"/>
      <c r="N120"/>
      <c r="O120"/>
      <c r="P120"/>
      <c r="Q120"/>
      <c r="R120"/>
      <c r="S120"/>
      <c r="T120"/>
      <c r="U120"/>
      <c r="V120"/>
      <c r="W120"/>
      <c r="X120"/>
      <c r="Y120"/>
      <c r="Z120"/>
      <c r="AA120"/>
      <c r="AB120"/>
      <c r="AC120"/>
      <c r="AD120" s="16"/>
      <c r="AE120" s="16"/>
      <c r="AF120" s="16"/>
      <c r="AG120" s="16"/>
      <c r="AH120" s="16"/>
      <c r="AI120"/>
      <c r="AJ120" s="33"/>
      <c r="AK120" s="33"/>
      <c r="AL120"/>
      <c r="AM120"/>
      <c r="AN120"/>
      <c r="AO120"/>
      <c r="AP120"/>
      <c r="AQ120"/>
      <c r="AR120"/>
      <c r="AS120"/>
      <c r="AT120"/>
    </row>
    <row r="121" spans="1:46" ht="24.75" hidden="1" thickTop="1" x14ac:dyDescent="0.4">
      <c r="A121" s="23"/>
      <c r="B121"/>
      <c r="C121"/>
      <c r="D121"/>
      <c r="E121"/>
      <c r="F121"/>
      <c r="G121"/>
      <c r="H121"/>
      <c r="I121"/>
      <c r="J121" s="38"/>
      <c r="K121"/>
      <c r="L121"/>
      <c r="M121"/>
      <c r="N121"/>
      <c r="O121"/>
      <c r="P121"/>
      <c r="Q121"/>
      <c r="R121"/>
      <c r="S121"/>
      <c r="T121"/>
      <c r="U121"/>
      <c r="V121"/>
      <c r="W121"/>
      <c r="X121"/>
      <c r="Y121"/>
      <c r="Z121"/>
      <c r="AA121"/>
      <c r="AB121"/>
      <c r="AC121"/>
      <c r="AD121" s="16"/>
      <c r="AE121" s="16"/>
      <c r="AF121" s="16"/>
      <c r="AG121" s="16"/>
      <c r="AH121" s="16"/>
      <c r="AI121"/>
      <c r="AJ121" s="33"/>
      <c r="AK121" s="33"/>
      <c r="AL121"/>
      <c r="AM121"/>
      <c r="AN121"/>
      <c r="AO121"/>
      <c r="AP121"/>
      <c r="AQ121"/>
      <c r="AR121"/>
      <c r="AS121"/>
      <c r="AT121"/>
    </row>
    <row r="122" spans="1:46" hidden="1" x14ac:dyDescent="0.4">
      <c r="A122" t="s">
        <v>34</v>
      </c>
      <c r="B122"/>
      <c r="C122"/>
      <c r="D122"/>
      <c r="E122"/>
      <c r="F122"/>
      <c r="G122"/>
      <c r="H122"/>
      <c r="I122"/>
      <c r="J122" s="38"/>
      <c r="K122"/>
      <c r="L122"/>
      <c r="M122"/>
      <c r="N122"/>
      <c r="O122"/>
      <c r="P122"/>
      <c r="Q122"/>
      <c r="R122"/>
      <c r="S122"/>
      <c r="T122"/>
      <c r="U122"/>
      <c r="V122"/>
      <c r="W122"/>
      <c r="X122"/>
      <c r="Y122"/>
      <c r="Z122"/>
      <c r="AA122"/>
      <c r="AB122"/>
      <c r="AC122"/>
      <c r="AD122" s="16"/>
      <c r="AE122" s="16"/>
      <c r="AF122" s="16"/>
      <c r="AG122" s="16"/>
      <c r="AH122" s="16"/>
      <c r="AI122"/>
      <c r="AJ122" s="33"/>
      <c r="AK122" s="33"/>
      <c r="AL122"/>
      <c r="AM122"/>
      <c r="AN122"/>
      <c r="AO122"/>
      <c r="AP122"/>
      <c r="AQ122"/>
      <c r="AR122"/>
      <c r="AS122"/>
      <c r="AT122"/>
    </row>
    <row r="123" spans="1:46" ht="24" hidden="1" x14ac:dyDescent="0.4">
      <c r="A123" s="23"/>
      <c r="B123"/>
      <c r="C123"/>
      <c r="D123"/>
      <c r="E123"/>
      <c r="F123"/>
      <c r="G123"/>
      <c r="H123"/>
      <c r="I123"/>
      <c r="J123" s="38"/>
      <c r="K123"/>
      <c r="L123"/>
      <c r="M123"/>
      <c r="N123"/>
      <c r="O123"/>
      <c r="P123"/>
      <c r="Q123"/>
      <c r="R123"/>
      <c r="S123"/>
      <c r="T123"/>
      <c r="U123"/>
      <c r="V123"/>
      <c r="W123"/>
      <c r="X123"/>
      <c r="Y123"/>
      <c r="Z123"/>
      <c r="AA123"/>
      <c r="AB123"/>
      <c r="AC123"/>
      <c r="AD123" s="16"/>
      <c r="AE123" s="16"/>
      <c r="AF123" s="16"/>
      <c r="AG123" s="16"/>
      <c r="AH123" s="16"/>
      <c r="AI123"/>
      <c r="AJ123" s="33"/>
      <c r="AK123" s="33"/>
      <c r="AL123"/>
      <c r="AM123"/>
      <c r="AN123"/>
      <c r="AO123"/>
      <c r="AP123"/>
      <c r="AQ123"/>
      <c r="AR123"/>
      <c r="AS123"/>
      <c r="AT123"/>
    </row>
    <row r="124" spans="1:46" ht="24" hidden="1" x14ac:dyDescent="0.4">
      <c r="A124" s="23"/>
      <c r="B124"/>
      <c r="C124" t="s">
        <v>24</v>
      </c>
      <c r="D124"/>
      <c r="E124"/>
      <c r="F124"/>
      <c r="G124"/>
      <c r="H124" s="56" t="s">
        <v>61</v>
      </c>
      <c r="I124"/>
      <c r="J124" s="38"/>
      <c r="K124"/>
      <c r="L124"/>
      <c r="M124"/>
      <c r="N124"/>
      <c r="O124"/>
      <c r="P124"/>
      <c r="Q124"/>
      <c r="R124"/>
      <c r="S124"/>
      <c r="T124"/>
      <c r="U124"/>
      <c r="V124"/>
      <c r="W124"/>
      <c r="X124"/>
      <c r="Y124"/>
      <c r="Z124"/>
      <c r="AA124"/>
      <c r="AB124"/>
      <c r="AC124"/>
      <c r="AD124" s="16"/>
      <c r="AE124" s="16"/>
      <c r="AF124" s="16"/>
      <c r="AG124" s="16"/>
      <c r="AH124" s="16"/>
      <c r="AI124"/>
      <c r="AJ124" s="33" t="b">
        <v>0</v>
      </c>
      <c r="AK124" s="57">
        <f>計算シート!Z11</f>
        <v>1</v>
      </c>
      <c r="AL124"/>
      <c r="AM124"/>
      <c r="AN124"/>
      <c r="AO124"/>
      <c r="AP124"/>
      <c r="AQ124"/>
      <c r="AR124"/>
      <c r="AS124"/>
      <c r="AT124"/>
    </row>
    <row r="125" spans="1:46" ht="24" hidden="1" x14ac:dyDescent="0.4">
      <c r="A125" s="23"/>
      <c r="B125"/>
      <c r="C125" t="s">
        <v>33</v>
      </c>
      <c r="D125"/>
      <c r="E125"/>
      <c r="F125"/>
      <c r="G125"/>
      <c r="H125"/>
      <c r="I125"/>
      <c r="J125" s="38"/>
      <c r="K125"/>
      <c r="L125"/>
      <c r="M125"/>
      <c r="N125"/>
      <c r="O125"/>
      <c r="P125"/>
      <c r="Q125"/>
      <c r="R125"/>
      <c r="S125"/>
      <c r="T125"/>
      <c r="U125"/>
      <c r="V125"/>
      <c r="W125"/>
      <c r="X125"/>
      <c r="Y125"/>
      <c r="Z125"/>
      <c r="AA125"/>
      <c r="AB125"/>
      <c r="AC125"/>
      <c r="AD125" s="16"/>
      <c r="AE125" s="16"/>
      <c r="AF125" s="16"/>
      <c r="AG125" s="16"/>
      <c r="AH125" s="16"/>
      <c r="AI125"/>
      <c r="AJ125" s="33" t="b">
        <v>0</v>
      </c>
      <c r="AK125" s="57">
        <f>計算シート!Z12</f>
        <v>0</v>
      </c>
      <c r="AL125"/>
      <c r="AM125"/>
      <c r="AN125"/>
      <c r="AO125"/>
      <c r="AP125"/>
      <c r="AQ125"/>
      <c r="AR125"/>
      <c r="AS125"/>
      <c r="AT125"/>
    </row>
    <row r="126" spans="1:46" ht="24" hidden="1" x14ac:dyDescent="0.4">
      <c r="A126" s="23"/>
      <c r="B126"/>
      <c r="C126"/>
      <c r="D126"/>
      <c r="E126"/>
      <c r="F126"/>
      <c r="G126"/>
      <c r="H126"/>
      <c r="I126"/>
      <c r="J126" s="38"/>
      <c r="K126"/>
      <c r="L126"/>
      <c r="M126"/>
      <c r="N126"/>
      <c r="O126"/>
      <c r="P126"/>
      <c r="Q126"/>
      <c r="R126"/>
      <c r="S126"/>
      <c r="T126"/>
      <c r="U126"/>
      <c r="V126"/>
      <c r="W126"/>
      <c r="X126"/>
      <c r="Y126"/>
      <c r="Z126"/>
      <c r="AA126"/>
      <c r="AB126"/>
      <c r="AC126"/>
      <c r="AD126" s="16"/>
      <c r="AE126" s="16"/>
      <c r="AF126" s="16"/>
      <c r="AG126" s="16"/>
      <c r="AH126" s="16"/>
      <c r="AI126"/>
      <c r="AJ126" s="33"/>
      <c r="AK126" s="33"/>
      <c r="AL126"/>
      <c r="AM126"/>
      <c r="AN126"/>
      <c r="AO126"/>
      <c r="AP126"/>
      <c r="AQ126"/>
      <c r="AR126"/>
      <c r="AS126"/>
      <c r="AT126"/>
    </row>
    <row r="127" spans="1:46" ht="24" hidden="1" x14ac:dyDescent="0.4">
      <c r="A127" s="23"/>
      <c r="B127"/>
      <c r="C127"/>
      <c r="D127"/>
      <c r="E127"/>
      <c r="F127"/>
      <c r="G127"/>
      <c r="H127"/>
      <c r="I127"/>
      <c r="J127" s="38"/>
      <c r="K127"/>
      <c r="L127"/>
      <c r="M127"/>
      <c r="N127"/>
      <c r="O127"/>
      <c r="P127"/>
      <c r="Q127"/>
      <c r="R127"/>
      <c r="S127"/>
      <c r="T127"/>
      <c r="U127"/>
      <c r="V127"/>
      <c r="W127"/>
      <c r="X127"/>
      <c r="Y127"/>
      <c r="Z127"/>
      <c r="AA127"/>
      <c r="AB127"/>
      <c r="AC127"/>
      <c r="AD127" s="16"/>
      <c r="AE127" s="16"/>
      <c r="AF127" s="16"/>
      <c r="AG127" s="16"/>
      <c r="AH127" s="16"/>
      <c r="AI127"/>
      <c r="AJ127" s="33"/>
      <c r="AK127" s="33"/>
      <c r="AL127"/>
      <c r="AM127"/>
      <c r="AN127"/>
      <c r="AO127"/>
      <c r="AP127"/>
      <c r="AQ127"/>
      <c r="AR127"/>
      <c r="AS127"/>
      <c r="AT127"/>
    </row>
    <row r="128" spans="1:46" hidden="1" x14ac:dyDescent="0.4">
      <c r="A128" t="s">
        <v>12</v>
      </c>
      <c r="B128"/>
      <c r="C128"/>
      <c r="D128" s="1"/>
      <c r="E128"/>
      <c r="F128"/>
      <c r="G128"/>
      <c r="H128" s="1"/>
      <c r="I128"/>
      <c r="J128"/>
      <c r="K128"/>
      <c r="L128" s="1"/>
      <c r="M128"/>
      <c r="N128"/>
      <c r="O128"/>
      <c r="P128"/>
      <c r="Q128"/>
      <c r="R128"/>
      <c r="S128"/>
      <c r="T128"/>
      <c r="U128"/>
      <c r="V128"/>
      <c r="W128"/>
      <c r="X128"/>
      <c r="Y128"/>
      <c r="Z128"/>
      <c r="AA128"/>
      <c r="AB128"/>
      <c r="AC128"/>
      <c r="AD128" s="16"/>
      <c r="AE128" s="16"/>
      <c r="AF128" s="16"/>
      <c r="AG128" s="16"/>
      <c r="AH128" s="16"/>
      <c r="AI128"/>
      <c r="AJ128" s="36" t="s">
        <v>28</v>
      </c>
      <c r="AK128" s="37" t="s">
        <v>29</v>
      </c>
      <c r="AL128" s="37" t="s">
        <v>30</v>
      </c>
      <c r="AM128"/>
      <c r="AN128"/>
      <c r="AO128"/>
      <c r="AP128"/>
      <c r="AQ128"/>
      <c r="AR128"/>
      <c r="AS128"/>
      <c r="AT128"/>
    </row>
    <row r="129" spans="1:46" ht="20.25" hidden="1" thickBot="1" x14ac:dyDescent="0.45">
      <c r="A129"/>
      <c r="B129" s="215" t="s">
        <v>56</v>
      </c>
      <c r="C129" s="215"/>
      <c r="D129" s="215"/>
      <c r="E129"/>
      <c r="F129" s="215" t="s">
        <v>57</v>
      </c>
      <c r="G129" s="215"/>
      <c r="H129" s="215"/>
      <c r="I129"/>
      <c r="J129" s="215" t="s">
        <v>58</v>
      </c>
      <c r="K129" s="215"/>
      <c r="L129" s="215"/>
      <c r="M129"/>
      <c r="N129" s="215" t="s">
        <v>59</v>
      </c>
      <c r="O129" s="215"/>
      <c r="P129" s="215"/>
      <c r="Q129" s="47"/>
      <c r="R129" s="50"/>
      <c r="S129" s="51" t="s">
        <v>53</v>
      </c>
      <c r="T129" s="51" t="s">
        <v>54</v>
      </c>
      <c r="U129" s="52" t="s">
        <v>55</v>
      </c>
      <c r="V129"/>
      <c r="W129"/>
      <c r="X129"/>
      <c r="Y129"/>
      <c r="Z129"/>
      <c r="AA129"/>
      <c r="AB129"/>
      <c r="AC129"/>
      <c r="AD129" s="16"/>
      <c r="AE129" s="16"/>
      <c r="AF129" s="16"/>
      <c r="AG129" s="16"/>
      <c r="AH129" s="16"/>
      <c r="AI129"/>
      <c r="AJ129" s="36"/>
      <c r="AK129" s="37"/>
      <c r="AL129" s="37"/>
      <c r="AM129"/>
      <c r="AN129"/>
      <c r="AO129"/>
      <c r="AP129"/>
      <c r="AQ129"/>
      <c r="AR129"/>
      <c r="AS129"/>
      <c r="AT129"/>
    </row>
    <row r="130" spans="1:46" ht="21" hidden="1" thickTop="1" thickBot="1" x14ac:dyDescent="0.45">
      <c r="A130"/>
      <c r="B130" s="44">
        <v>2018</v>
      </c>
      <c r="C130" s="24">
        <v>11</v>
      </c>
      <c r="D130" s="55">
        <f>計算シート!D16</f>
        <v>0</v>
      </c>
      <c r="E130" s="32"/>
      <c r="F130" s="44">
        <v>2019</v>
      </c>
      <c r="G130" s="24">
        <v>11</v>
      </c>
      <c r="H130" s="55">
        <f>計算シート!H16</f>
        <v>0</v>
      </c>
      <c r="I130" s="32"/>
      <c r="J130" s="28">
        <v>2020</v>
      </c>
      <c r="K130" s="24">
        <v>11</v>
      </c>
      <c r="L130" s="55">
        <f>計算シート!L16</f>
        <v>0</v>
      </c>
      <c r="M130" s="32"/>
      <c r="N130" s="28">
        <v>2021</v>
      </c>
      <c r="O130" s="24">
        <v>11</v>
      </c>
      <c r="P130" s="55">
        <f>計算シート!P16</f>
        <v>0</v>
      </c>
      <c r="Q130" s="48"/>
      <c r="R130" s="246" t="s">
        <v>52</v>
      </c>
      <c r="S130" s="49" t="str">
        <f>IFERROR(IF(P130="","",IF(AND(1-(P130/D130)&gt;=0.3,1-(P130/D130)&lt;0.5),1-(P130/D130),0)),"")</f>
        <v/>
      </c>
      <c r="T130" s="49" t="str">
        <f>IFERROR(IF(P130="","",IF(AND(1-(P130/H130)&gt;=0.3,1-(P130/H130)&lt;0.5),1-(P130/H130),0)),"")</f>
        <v/>
      </c>
      <c r="U130" s="49" t="str">
        <f>IFERROR(IF(P130="","",IF(AND(1-(P130/L130)&gt;=0.3,1-(P130/L130)&lt;0.5),1-(P130/L130),0)),"")</f>
        <v/>
      </c>
      <c r="V130" s="6" t="str">
        <f>IFERROR(IF(1-(P130/MAX(D130,H130,L130))&gt;0,1-(P130/MAX(D130,H130,L130)),""),"")</f>
        <v/>
      </c>
      <c r="W130" s="7" t="str">
        <f>IF(V130&lt;=1,"減","")</f>
        <v/>
      </c>
      <c r="X130" s="53"/>
      <c r="Y130" s="53"/>
      <c r="Z130" s="53" t="str">
        <f t="shared" ref="Z130:Z142" si="10">AA130&amp;AB130</f>
        <v>11</v>
      </c>
      <c r="AA130" s="53">
        <f>COUNTIF($AB$120:AB130,AB130)</f>
        <v>11</v>
      </c>
      <c r="AB130" s="59" t="str">
        <f>AE130</f>
        <v/>
      </c>
      <c r="AC130" s="49" t="str">
        <f>S130</f>
        <v/>
      </c>
      <c r="AD130" s="54"/>
      <c r="AE130" s="54" t="str">
        <f>IF(S130="","",IF(S130&gt;0,D$135-($P130*5),0))</f>
        <v/>
      </c>
      <c r="AF130" s="54" t="str">
        <f>IF(T130="","",IF(T130&gt;0,H$135-($P130*5),0))</f>
        <v/>
      </c>
      <c r="AG130" s="54" t="str">
        <f>IF(U130="","",IF(U130&gt;0,L$135-($P130*5),0))</f>
        <v/>
      </c>
      <c r="AH130" s="54"/>
      <c r="AI130" s="17"/>
      <c r="AJ130" s="16" t="e">
        <f>IF(AND((P130/MAX(D130,H130,L130))&lt;=0.7,(P130/MAX(D130,H130,L130))&lt;1),SUM($D$130:$D$134)-P130*5,0)</f>
        <v>#DIV/0!</v>
      </c>
      <c r="AK130" s="16" t="e">
        <f>IF(AND((P130/MAX(D130,H130,L130))&lt;=0.7,(P130/MAX(D130,H130,L130))&lt;1),SUM($H$130:$H$134)-P130*5,0)</f>
        <v>#DIV/0!</v>
      </c>
      <c r="AL130" s="16" t="e">
        <f>IF(AND((P130/MAX(D130,H130,L130))&lt;=0.7,(P130/MAX(D130,H130,L130))&lt;1),SUM($L$130:$L$134)-P130*5,0)</f>
        <v>#DIV/0!</v>
      </c>
      <c r="AM130" s="34" t="str">
        <f>V130</f>
        <v/>
      </c>
      <c r="AN130" s="34"/>
      <c r="AO130" s="34"/>
      <c r="AP130"/>
      <c r="AQ130"/>
      <c r="AR130"/>
      <c r="AS130"/>
      <c r="AT130"/>
    </row>
    <row r="131" spans="1:46" ht="21" hidden="1" thickTop="1" thickBot="1" x14ac:dyDescent="0.45">
      <c r="A131"/>
      <c r="B131" s="25">
        <v>2018</v>
      </c>
      <c r="C131" s="26">
        <v>12</v>
      </c>
      <c r="D131" s="55">
        <f>計算シート!D17</f>
        <v>0</v>
      </c>
      <c r="E131" s="32"/>
      <c r="F131" s="25">
        <v>2019</v>
      </c>
      <c r="G131" s="26">
        <v>12</v>
      </c>
      <c r="H131" s="55">
        <f>計算シート!H17</f>
        <v>0</v>
      </c>
      <c r="I131" s="32"/>
      <c r="J131" s="29">
        <v>2020</v>
      </c>
      <c r="K131" s="26">
        <v>12</v>
      </c>
      <c r="L131" s="55">
        <f>計算シート!L17</f>
        <v>0</v>
      </c>
      <c r="M131" s="32"/>
      <c r="N131" s="29">
        <v>2021</v>
      </c>
      <c r="O131" s="26">
        <v>12</v>
      </c>
      <c r="P131" s="55">
        <f>計算シート!P17</f>
        <v>0</v>
      </c>
      <c r="Q131" s="48"/>
      <c r="R131" s="246"/>
      <c r="S131" s="49" t="str">
        <f>IFERROR(IF(P131="","",IF(AND(1-(P131/D131)&gt;=0.3,1-(P131/D131)&lt;0.5),1-(P131/D131),0)),"")</f>
        <v/>
      </c>
      <c r="T131" s="49" t="str">
        <f>IFERROR(IF(P131="","",IF(AND(1-(P131/H131)&gt;=0.3,1-(P131/H131)&lt;0.5),1-(P131/H131),0)),"")</f>
        <v/>
      </c>
      <c r="U131" s="49" t="str">
        <f>IFERROR(IF(P131="","",IF(AND(1-(P131/L131)&gt;=0.3,1-(P131/L131)&lt;0.5),1-(P131/L131),0)),"")</f>
        <v/>
      </c>
      <c r="V131" s="8" t="str">
        <f>IFERROR(IF(1-(P131/MAX(D131,H131,L131))&gt;0,1-(P131/MAX(D131,H131,L131)),""),"")</f>
        <v/>
      </c>
      <c r="W131" s="9" t="str">
        <f>IF(V131&lt;=1,"減","")</f>
        <v/>
      </c>
      <c r="X131" s="53"/>
      <c r="Y131" s="53"/>
      <c r="Z131" s="53" t="str">
        <f t="shared" si="10"/>
        <v>12</v>
      </c>
      <c r="AA131" s="53">
        <f>COUNTIF($AB$120:AB131,AB131)</f>
        <v>12</v>
      </c>
      <c r="AB131" s="59" t="str">
        <f>AE131</f>
        <v/>
      </c>
      <c r="AC131" s="49" t="str">
        <f>S131</f>
        <v/>
      </c>
      <c r="AD131" s="54"/>
      <c r="AE131" s="54" t="str">
        <f>IF(S131="","",IF(S131&gt;0,D$135-($P131*5),0))</f>
        <v/>
      </c>
      <c r="AF131" s="54" t="str">
        <f>IF(T131="","",IF(T131&gt;0,H$135-($P131*5),0))</f>
        <v/>
      </c>
      <c r="AG131" s="54" t="str">
        <f>IF(U131="","",IF(U131&gt;0,L$135-($P131*5),0))</f>
        <v/>
      </c>
      <c r="AH131" s="54"/>
      <c r="AI131" s="17"/>
      <c r="AJ131" s="16" t="e">
        <f>IF(AND((P131/MAX(D131,H131,L131))&lt;=0.7,(P131/MAX(D131,H131,L131))&lt;1),SUM($D$130:$D$134)-P131*5,0)</f>
        <v>#DIV/0!</v>
      </c>
      <c r="AK131" s="16" t="e">
        <f>IF(AND((P131/MAX(D131,H131,L131))&lt;=0.7,(P131/MAX(D131,H131,L131))&lt;1),SUM($H$130:$H$134)-P131*5,0)</f>
        <v>#DIV/0!</v>
      </c>
      <c r="AL131" s="16" t="e">
        <f>IF(AND((P131/MAX(D131,H131,L131))&lt;=0.7,(P131/MAX(D131,H131,L131))&lt;1),SUM($L$130:$L$134)-P131*5,0)</f>
        <v>#DIV/0!</v>
      </c>
      <c r="AM131" s="34" t="str">
        <f>V131</f>
        <v/>
      </c>
      <c r="AN131" s="34"/>
      <c r="AO131" s="34"/>
      <c r="AP131"/>
      <c r="AQ131"/>
      <c r="AR131"/>
      <c r="AS131"/>
      <c r="AT131"/>
    </row>
    <row r="132" spans="1:46" ht="21" hidden="1" thickTop="1" thickBot="1" x14ac:dyDescent="0.45">
      <c r="A132"/>
      <c r="B132" s="25">
        <v>2019</v>
      </c>
      <c r="C132" s="26">
        <v>1</v>
      </c>
      <c r="D132" s="55">
        <f>計算シート!D18</f>
        <v>0</v>
      </c>
      <c r="E132" s="32"/>
      <c r="F132" s="25">
        <v>2020</v>
      </c>
      <c r="G132" s="26">
        <v>1</v>
      </c>
      <c r="H132" s="55">
        <f>計算シート!H18</f>
        <v>0</v>
      </c>
      <c r="I132" s="32"/>
      <c r="J132" s="29">
        <v>2021</v>
      </c>
      <c r="K132" s="26">
        <v>1</v>
      </c>
      <c r="L132" s="55">
        <f>計算シート!L18</f>
        <v>0</v>
      </c>
      <c r="M132" s="32"/>
      <c r="N132" s="29">
        <v>2022</v>
      </c>
      <c r="O132" s="26">
        <v>1</v>
      </c>
      <c r="P132" s="55">
        <f>計算シート!P18</f>
        <v>0</v>
      </c>
      <c r="Q132" s="48"/>
      <c r="R132" s="246"/>
      <c r="S132" s="49" t="str">
        <f>IFERROR(IF(P132="","",IF(AND(1-(P132/D132)&gt;=0.3,1-(P132/D132)&lt;0.5),1-(P132/D132),0)),"")</f>
        <v/>
      </c>
      <c r="T132" s="49" t="str">
        <f>IFERROR(IF(P132="","",IF(AND(1-(P132/H132)&gt;=0.3,1-(P132/H132)&lt;0.5),1-(P132/H132),0)),"")</f>
        <v/>
      </c>
      <c r="U132" s="49" t="str">
        <f>IFERROR(IF(P132="","",IF(AND(1-(P132/L132)&gt;=0.3,1-(P132/L132)&lt;0.5),1-(P132/L132),0)),"")</f>
        <v/>
      </c>
      <c r="V132" s="8" t="str">
        <f>IFERROR(IF(1-(P132/MAX(D132,H132,L132))&gt;0,1-(P132/MAX(D132,H132,L132)),""),"")</f>
        <v/>
      </c>
      <c r="W132" s="9" t="str">
        <f>IF(V132&lt;=1,"減","")</f>
        <v/>
      </c>
      <c r="X132" s="53"/>
      <c r="Y132" s="53"/>
      <c r="Z132" s="53" t="str">
        <f t="shared" si="10"/>
        <v>13</v>
      </c>
      <c r="AA132" s="53">
        <f>COUNTIF($AB$120:AB132,AB132)</f>
        <v>13</v>
      </c>
      <c r="AB132" s="59" t="str">
        <f>AE132</f>
        <v/>
      </c>
      <c r="AC132" s="49" t="str">
        <f>S132</f>
        <v/>
      </c>
      <c r="AD132" s="54"/>
      <c r="AE132" s="54" t="str">
        <f>IF(S132="","",IF(S132&gt;0,D$135-($P132*5),0))</f>
        <v/>
      </c>
      <c r="AF132" s="54" t="str">
        <f>IF(T132="","",IF(T132&gt;0,H$135-($P132*5),0))</f>
        <v/>
      </c>
      <c r="AG132" s="54" t="str">
        <f>IF(U132="","",IF(U132&gt;0,L$135-($P132*5),0))</f>
        <v/>
      </c>
      <c r="AH132" s="54"/>
      <c r="AI132" s="17"/>
      <c r="AJ132" s="16" t="e">
        <f>IF(AND((P132/MAX(D132,H132,L132))&lt;=0.7,(P132/MAX(D132,H132,L132))&lt;1),SUM($D$130:$D$134)-P132*5,0)</f>
        <v>#DIV/0!</v>
      </c>
      <c r="AK132" s="16" t="e">
        <f>IF(AND((P132/MAX(D132,H132,L132))&lt;=0.7,(P132/MAX(D132,H132,L132))&lt;1),SUM($H$130:$H$134)-P132*5,0)</f>
        <v>#DIV/0!</v>
      </c>
      <c r="AL132" s="16" t="e">
        <f>IF(AND((P132/MAX(D132,H132,L132))&lt;=0.7,(P132/MAX(D132,H132,L132))&lt;1),SUM($L$130:$L$134)-P132*5,0)</f>
        <v>#DIV/0!</v>
      </c>
      <c r="AM132" s="34" t="str">
        <f>V132</f>
        <v/>
      </c>
      <c r="AN132" s="34"/>
      <c r="AO132" s="34"/>
      <c r="AP132"/>
      <c r="AQ132"/>
      <c r="AR132"/>
      <c r="AS132"/>
      <c r="AT132"/>
    </row>
    <row r="133" spans="1:46" ht="21" hidden="1" thickTop="1" thickBot="1" x14ac:dyDescent="0.45">
      <c r="A133"/>
      <c r="B133" s="25">
        <v>2019</v>
      </c>
      <c r="C133" s="26">
        <v>2</v>
      </c>
      <c r="D133" s="55">
        <f>計算シート!D19</f>
        <v>0</v>
      </c>
      <c r="E133" s="32"/>
      <c r="F133" s="25">
        <v>2020</v>
      </c>
      <c r="G133" s="26">
        <v>2</v>
      </c>
      <c r="H133" s="55">
        <f>計算シート!H19</f>
        <v>0</v>
      </c>
      <c r="I133" s="32"/>
      <c r="J133" s="29">
        <v>2021</v>
      </c>
      <c r="K133" s="26">
        <v>2</v>
      </c>
      <c r="L133" s="55">
        <f>計算シート!L19</f>
        <v>0</v>
      </c>
      <c r="M133" s="32"/>
      <c r="N133" s="29">
        <v>2022</v>
      </c>
      <c r="O133" s="26">
        <v>2</v>
      </c>
      <c r="P133" s="55">
        <f>計算シート!P19</f>
        <v>0</v>
      </c>
      <c r="Q133" s="48"/>
      <c r="R133" s="246"/>
      <c r="S133" s="49" t="str">
        <f>IFERROR(IF(P133="","",IF(AND(1-(P133/D133)&gt;=0.3,1-(P133/D133)&lt;0.5),1-(P133/D133),0)),"")</f>
        <v/>
      </c>
      <c r="T133" s="49" t="str">
        <f>IFERROR(IF(P133="","",IF(AND(1-(P133/H133)&gt;=0.3,1-(P133/H133)&lt;0.5),1-(P133/H133),0)),"")</f>
        <v/>
      </c>
      <c r="U133" s="49" t="str">
        <f>IFERROR(IF(P133="","",IF(AND(1-(P133/L133)&gt;=0.3,1-(P133/L133)&lt;0.5),1-(P133/L133),0)),"")</f>
        <v/>
      </c>
      <c r="V133" s="8" t="str">
        <f>IFERROR(IF(1-(P133/MAX(D133,H133,L133))&gt;0,1-(P133/MAX(D133,H133,L133)),""),"")</f>
        <v/>
      </c>
      <c r="W133" s="9" t="str">
        <f>IF(V133&lt;=1,"減","")</f>
        <v/>
      </c>
      <c r="X133" s="53"/>
      <c r="Y133" s="53"/>
      <c r="Z133" s="53" t="str">
        <f t="shared" si="10"/>
        <v>14</v>
      </c>
      <c r="AA133" s="53">
        <f>COUNTIF($AB$120:AB133,AB133)</f>
        <v>14</v>
      </c>
      <c r="AB133" s="59" t="str">
        <f>AE133</f>
        <v/>
      </c>
      <c r="AC133" s="49" t="str">
        <f>S133</f>
        <v/>
      </c>
      <c r="AD133" s="54"/>
      <c r="AE133" s="54" t="str">
        <f>IF(S133="","",IF(S133&gt;0,D$135-($P133*5),0))</f>
        <v/>
      </c>
      <c r="AF133" s="54" t="str">
        <f>IF(T133="","",IF(T133&gt;0,H$135-($P133*5),0))</f>
        <v/>
      </c>
      <c r="AG133" s="54" t="str">
        <f>IF(U133="","",IF(U133&gt;0,L$135-($P133*5),0))</f>
        <v/>
      </c>
      <c r="AH133" s="54"/>
      <c r="AI133" s="17"/>
      <c r="AJ133" s="16" t="e">
        <f>IF(AND((P133/MAX(D133,H133,L133))&lt;=0.7,(P133/MAX(D133,H133,L133))&lt;1),SUM($D$130:$D$134)-P133*5,0)</f>
        <v>#DIV/0!</v>
      </c>
      <c r="AK133" s="16" t="e">
        <f>IF(AND((P133/MAX(D133,H133,L133))&lt;=0.7,(P133/MAX(D133,H133,L133))&lt;1),SUM($H$130:$H$134)-P133*5,0)</f>
        <v>#DIV/0!</v>
      </c>
      <c r="AL133" s="16" t="e">
        <f>IF(AND((P133/MAX(D133,H133,L133))&lt;=0.7,(P133/MAX(D133,H133,L133))&lt;1),SUM($L$130:$L$134)-P133*5,0)</f>
        <v>#DIV/0!</v>
      </c>
      <c r="AM133" s="34" t="str">
        <f>V133</f>
        <v/>
      </c>
      <c r="AN133" s="34"/>
      <c r="AO133" s="34"/>
      <c r="AP133"/>
      <c r="AQ133"/>
      <c r="AR133"/>
      <c r="AS133"/>
      <c r="AT133"/>
    </row>
    <row r="134" spans="1:46" ht="20.25" hidden="1" thickTop="1" x14ac:dyDescent="0.4">
      <c r="A134"/>
      <c r="B134" s="45">
        <v>2019</v>
      </c>
      <c r="C134" s="27">
        <v>3</v>
      </c>
      <c r="D134" s="55">
        <f>計算シート!D20</f>
        <v>0</v>
      </c>
      <c r="E134" s="32"/>
      <c r="F134" s="45">
        <v>2020</v>
      </c>
      <c r="G134" s="27">
        <v>3</v>
      </c>
      <c r="H134" s="55">
        <f>計算シート!H20</f>
        <v>0</v>
      </c>
      <c r="I134" s="32"/>
      <c r="J134" s="46">
        <v>2021</v>
      </c>
      <c r="K134" s="27">
        <v>3</v>
      </c>
      <c r="L134" s="55">
        <f>計算シート!L20</f>
        <v>0</v>
      </c>
      <c r="M134" s="32"/>
      <c r="N134" s="46">
        <v>2022</v>
      </c>
      <c r="O134" s="27">
        <v>3</v>
      </c>
      <c r="P134" s="55">
        <f>計算シート!P20</f>
        <v>0</v>
      </c>
      <c r="Q134" s="48"/>
      <c r="R134" s="247"/>
      <c r="S134" s="49" t="str">
        <f>IFERROR(IF(P134="","",IF(AND(1-(P134/D134)&gt;=0.3,1-(P134/D134)&lt;0.5),1-(P134/D134),0)),"")</f>
        <v/>
      </c>
      <c r="T134" s="49" t="str">
        <f>IFERROR(IF(P134="","",IF(AND(1-(P134/H134)&gt;=0.3,1-(P134/H134)&lt;0.5),1-(P134/H134),0)),"")</f>
        <v/>
      </c>
      <c r="U134" s="49" t="str">
        <f>IFERROR(IF(P134="","",IF(AND(1-(P134/L134)&gt;=0.3,1-(P134/L134)&lt;0.5),1-(P134/L134),0)),"")</f>
        <v/>
      </c>
      <c r="V134" s="10" t="str">
        <f>IFERROR(IF(1-(P134/MAX(D134,H134,L134))&gt;0,1-(P134/MAX(D134,H134,L134)),""),"")</f>
        <v/>
      </c>
      <c r="W134" s="11" t="str">
        <f>IF(V134&lt;=1,"減","")</f>
        <v/>
      </c>
      <c r="X134" s="53"/>
      <c r="Y134" s="53"/>
      <c r="Z134" s="53" t="str">
        <f t="shared" si="10"/>
        <v>15</v>
      </c>
      <c r="AA134" s="53">
        <f>COUNTIF($AB$120:AB134,AB134)</f>
        <v>15</v>
      </c>
      <c r="AB134" s="59" t="str">
        <f>AE134</f>
        <v/>
      </c>
      <c r="AC134" s="49" t="str">
        <f>S134</f>
        <v/>
      </c>
      <c r="AD134" s="54"/>
      <c r="AE134" s="54" t="str">
        <f>IF(S134="","",IF(S134&gt;0,D$135-($P134*5),0))</f>
        <v/>
      </c>
      <c r="AF134" s="54" t="str">
        <f>IF(T134="","",IF(T134&gt;0,H$135-($P134*5),0))</f>
        <v/>
      </c>
      <c r="AG134" s="54" t="str">
        <f>IF(U134="","",IF(U134&gt;0,L$135-($P134*5),0))</f>
        <v/>
      </c>
      <c r="AH134" s="54"/>
      <c r="AI134" s="17"/>
      <c r="AJ134" s="16" t="e">
        <f>IF(AND((P134/MAX(D134,H134,L134))&lt;=0.7,(P134/MAX(D134,H134,L134))&lt;1),SUM($D$130:$D$134)-P134*5,0)</f>
        <v>#DIV/0!</v>
      </c>
      <c r="AK134" s="16" t="e">
        <f>IF(AND((P134/MAX(D134,H134,L134))&lt;=0.7,(P134/MAX(D134,H134,L134))&lt;1),SUM($H$130:$H$134)-P134*5,0)</f>
        <v>#DIV/0!</v>
      </c>
      <c r="AL134" s="16" t="e">
        <f>IF(AND((P134/MAX(D134,H134,L134))&lt;=0.7,(P134/MAX(D134,H134,L134))&lt;1),SUM($L$130:$L$134)-P134*5,0)</f>
        <v>#DIV/0!</v>
      </c>
      <c r="AM134" s="34" t="str">
        <f>V134</f>
        <v/>
      </c>
      <c r="AN134" s="34"/>
      <c r="AO134" s="34"/>
      <c r="AP134"/>
      <c r="AQ134"/>
      <c r="AR134"/>
      <c r="AS134"/>
      <c r="AT134"/>
    </row>
    <row r="135" spans="1:46" hidden="1" x14ac:dyDescent="0.4">
      <c r="A135"/>
      <c r="B135" s="263" t="s">
        <v>41</v>
      </c>
      <c r="C135" s="263"/>
      <c r="D135" s="40">
        <f>SUM(D130:D134)</f>
        <v>0</v>
      </c>
      <c r="E135" s="40"/>
      <c r="F135" s="264" t="s">
        <v>41</v>
      </c>
      <c r="G135" s="264"/>
      <c r="H135" s="40">
        <f>SUM(H130:H134)</f>
        <v>0</v>
      </c>
      <c r="I135" s="40"/>
      <c r="J135" s="264" t="s">
        <v>41</v>
      </c>
      <c r="K135" s="264"/>
      <c r="L135" s="40">
        <f>SUM(L130:L134)</f>
        <v>0</v>
      </c>
      <c r="M135" s="40"/>
      <c r="N135" s="264"/>
      <c r="O135" s="264"/>
      <c r="P135" s="40"/>
      <c r="Q135" s="40"/>
      <c r="R135" s="40"/>
      <c r="S135" s="40"/>
      <c r="T135" s="40"/>
      <c r="U135" s="40"/>
      <c r="V135" s="41"/>
      <c r="W135" s="42"/>
      <c r="X135" s="42"/>
      <c r="Y135" s="42"/>
      <c r="Z135" s="53" t="str">
        <f t="shared" si="10"/>
        <v>16</v>
      </c>
      <c r="AA135" s="53">
        <f>COUNTIF($AB$120:AB135,AB135)</f>
        <v>16</v>
      </c>
      <c r="AB135" s="60" t="str">
        <f>AF130</f>
        <v/>
      </c>
      <c r="AC135" s="58" t="str">
        <f>T130</f>
        <v/>
      </c>
      <c r="AD135" s="40"/>
      <c r="AE135" s="40"/>
      <c r="AF135" s="40"/>
      <c r="AG135" s="40"/>
      <c r="AH135" s="40"/>
      <c r="AI135" s="17"/>
      <c r="AJ135" s="16"/>
      <c r="AK135" s="16"/>
      <c r="AL135" s="16"/>
      <c r="AM135" s="34"/>
      <c r="AN135" s="34"/>
      <c r="AO135" s="34"/>
      <c r="AP135"/>
      <c r="AQ135"/>
      <c r="AR135"/>
      <c r="AS135"/>
      <c r="AT135"/>
    </row>
    <row r="136" spans="1:46" ht="20.25" hidden="1" thickBot="1" x14ac:dyDescent="0.45">
      <c r="A136"/>
      <c r="B136"/>
      <c r="C136"/>
      <c r="D136" s="17"/>
      <c r="E136"/>
      <c r="F136"/>
      <c r="G136"/>
      <c r="H136" s="17"/>
      <c r="I136"/>
      <c r="J136"/>
      <c r="K136"/>
      <c r="L136" s="17"/>
      <c r="M136"/>
      <c r="N136"/>
      <c r="O136"/>
      <c r="P136" s="16"/>
      <c r="Q136" s="16"/>
      <c r="R136" s="16"/>
      <c r="S136" s="16"/>
      <c r="T136" s="16"/>
      <c r="U136" s="16"/>
      <c r="V136"/>
      <c r="W136"/>
      <c r="X136"/>
      <c r="Y136"/>
      <c r="Z136" s="53" t="str">
        <f t="shared" si="10"/>
        <v>17</v>
      </c>
      <c r="AA136" s="53">
        <f>COUNTIF($AB$120:AB136,AB136)</f>
        <v>17</v>
      </c>
      <c r="AB136" s="60" t="str">
        <f>AF131</f>
        <v/>
      </c>
      <c r="AC136" s="58" t="str">
        <f>T131</f>
        <v/>
      </c>
      <c r="AD136" s="16"/>
      <c r="AE136" s="16"/>
      <c r="AF136" s="16" t="s">
        <v>60</v>
      </c>
      <c r="AG136" s="16">
        <f>IF(MAX(AE130:AG134)=0,AG144,MAX(AE130:AG134))</f>
        <v>0</v>
      </c>
      <c r="AH136" s="16"/>
      <c r="AI136"/>
      <c r="AJ136" s="33"/>
      <c r="AK136" s="33"/>
      <c r="AL136" s="17" t="e">
        <f>MAX(AJ130:AL134)</f>
        <v>#DIV/0!</v>
      </c>
      <c r="AM136"/>
      <c r="AN136"/>
      <c r="AO136"/>
      <c r="AP136" t="s">
        <v>35</v>
      </c>
      <c r="AQ136" t="s">
        <v>36</v>
      </c>
      <c r="AR136" t="s">
        <v>37</v>
      </c>
      <c r="AS136"/>
      <c r="AT136"/>
    </row>
    <row r="137" spans="1:46" ht="20.25" hidden="1" thickBot="1" x14ac:dyDescent="0.45">
      <c r="A137" t="s">
        <v>25</v>
      </c>
      <c r="B137"/>
      <c r="C137"/>
      <c r="D137" s="1" t="s">
        <v>27</v>
      </c>
      <c r="E137" s="248"/>
      <c r="F137" s="249"/>
      <c r="G137" t="s">
        <v>31</v>
      </c>
      <c r="H137"/>
      <c r="I137"/>
      <c r="J137"/>
      <c r="K137"/>
      <c r="L137"/>
      <c r="M137"/>
      <c r="N137"/>
      <c r="O137"/>
      <c r="P137"/>
      <c r="Q137"/>
      <c r="R137"/>
      <c r="S137" s="116" t="str">
        <f t="shared" ref="S137:U141" si="11">IF(AE130=$AG$136,S130,"")</f>
        <v/>
      </c>
      <c r="T137" s="116" t="str">
        <f t="shared" si="11"/>
        <v/>
      </c>
      <c r="U137" s="116" t="str">
        <f t="shared" si="11"/>
        <v/>
      </c>
      <c r="V137" s="5"/>
      <c r="W137"/>
      <c r="X137"/>
      <c r="Y137"/>
      <c r="Z137" s="53" t="str">
        <f t="shared" si="10"/>
        <v>18</v>
      </c>
      <c r="AA137" s="53">
        <f>COUNTIF($AB$120:AB137,AB137)</f>
        <v>18</v>
      </c>
      <c r="AB137" s="60" t="str">
        <f>AF132</f>
        <v/>
      </c>
      <c r="AC137" s="58" t="str">
        <f>T132</f>
        <v/>
      </c>
      <c r="AD137" s="16"/>
      <c r="AE137" s="16"/>
      <c r="AF137" s="16"/>
      <c r="AG137" s="16"/>
      <c r="AH137" s="16"/>
      <c r="AI137" s="63" t="s">
        <v>63</v>
      </c>
      <c r="AJ137" s="2" t="e">
        <f>VLOOKUP(AG136,AB130:AC144,2,0)</f>
        <v>#N/A</v>
      </c>
      <c r="AK137" s="33"/>
      <c r="AL137" s="35" t="e">
        <f>AJ130</f>
        <v>#DIV/0!</v>
      </c>
      <c r="AM137" s="34" t="str">
        <f>AM130</f>
        <v/>
      </c>
      <c r="AN137" s="34"/>
      <c r="AO137" s="34" t="s">
        <v>44</v>
      </c>
      <c r="AP137" t="e">
        <f>IF(AJ137&gt;=0.5,1,0)</f>
        <v>#N/A</v>
      </c>
      <c r="AQ137" t="e">
        <f>IF((AP137+AR137)=0,1,0)</f>
        <v>#N/A</v>
      </c>
      <c r="AR137" t="e">
        <f>IF(AJ137&lt;0.3,1,0)</f>
        <v>#N/A</v>
      </c>
      <c r="AS137" t="e">
        <f>SUM(AP137:AR137)</f>
        <v>#N/A</v>
      </c>
      <c r="AT137"/>
    </row>
    <row r="138" spans="1:46" ht="21" hidden="1" thickTop="1" thickBot="1" x14ac:dyDescent="0.45">
      <c r="A138"/>
      <c r="B138" s="250">
        <f>計算シート!B31</f>
        <v>14108348</v>
      </c>
      <c r="C138" s="251"/>
      <c r="D138"/>
      <c r="E138"/>
      <c r="F138"/>
      <c r="G138"/>
      <c r="H138"/>
      <c r="I138"/>
      <c r="J138"/>
      <c r="K138"/>
      <c r="L138"/>
      <c r="M138"/>
      <c r="N138"/>
      <c r="O138"/>
      <c r="P138"/>
      <c r="Q138"/>
      <c r="R138"/>
      <c r="S138" s="116" t="str">
        <f t="shared" si="11"/>
        <v/>
      </c>
      <c r="T138" s="116" t="str">
        <f t="shared" si="11"/>
        <v/>
      </c>
      <c r="U138" s="116" t="str">
        <f t="shared" si="11"/>
        <v/>
      </c>
      <c r="V138" s="5"/>
      <c r="W138"/>
      <c r="X138"/>
      <c r="Y138"/>
      <c r="Z138" s="53" t="str">
        <f t="shared" si="10"/>
        <v>19</v>
      </c>
      <c r="AA138" s="53">
        <f>COUNTIF($AB$120:AB138,AB138)</f>
        <v>19</v>
      </c>
      <c r="AB138" s="60" t="str">
        <f>AF133</f>
        <v/>
      </c>
      <c r="AC138" s="58" t="str">
        <f>T133</f>
        <v/>
      </c>
      <c r="AD138" s="16"/>
      <c r="AE138" s="54"/>
      <c r="AF138" s="54"/>
      <c r="AG138" s="54"/>
      <c r="AH138" s="16"/>
      <c r="AI138" s="215" t="s">
        <v>64</v>
      </c>
      <c r="AJ138" s="64" t="str">
        <f t="shared" ref="AJ138:AJ152" si="12">IFERROR(VLOOKUP(AA130&amp;$AG$136,Z130:AC130,4,0),"")</f>
        <v/>
      </c>
      <c r="AK138" s="33"/>
      <c r="AL138" s="35" t="e">
        <f>AJ131</f>
        <v>#DIV/0!</v>
      </c>
      <c r="AM138" s="34" t="str">
        <f>AM131</f>
        <v/>
      </c>
      <c r="AN138" s="34"/>
      <c r="AO138" s="34" t="s">
        <v>46</v>
      </c>
      <c r="AP138">
        <f>IF(B138&lt;=100000000,1,0)</f>
        <v>1</v>
      </c>
      <c r="AQ138">
        <f>IF((AP138+AR138)=0,1,0)</f>
        <v>0</v>
      </c>
      <c r="AR138">
        <f>IF(500000000&lt;B138,1,0)</f>
        <v>0</v>
      </c>
      <c r="AS138">
        <f>SUM(AP138:AR138)</f>
        <v>1</v>
      </c>
      <c r="AT138"/>
    </row>
    <row r="139" spans="1:46" ht="20.25" hidden="1" thickTop="1" x14ac:dyDescent="0.4">
      <c r="A139"/>
      <c r="B139"/>
      <c r="C139"/>
      <c r="D139"/>
      <c r="E139"/>
      <c r="F139" s="1"/>
      <c r="G139"/>
      <c r="H139"/>
      <c r="I139"/>
      <c r="J139"/>
      <c r="K139"/>
      <c r="L139"/>
      <c r="M139"/>
      <c r="N139"/>
      <c r="O139"/>
      <c r="P139"/>
      <c r="Q139"/>
      <c r="R139"/>
      <c r="S139" s="116" t="str">
        <f t="shared" si="11"/>
        <v/>
      </c>
      <c r="T139" s="116" t="str">
        <f t="shared" si="11"/>
        <v/>
      </c>
      <c r="U139" s="116" t="str">
        <f t="shared" si="11"/>
        <v/>
      </c>
      <c r="V139"/>
      <c r="W139"/>
      <c r="X139"/>
      <c r="Y139"/>
      <c r="Z139" s="53" t="str">
        <f t="shared" si="10"/>
        <v>20</v>
      </c>
      <c r="AA139" s="53">
        <f>COUNTIF($AB$120:AB139,AB139)</f>
        <v>20</v>
      </c>
      <c r="AB139" s="60" t="str">
        <f>AF134</f>
        <v/>
      </c>
      <c r="AC139" s="58" t="str">
        <f>T134</f>
        <v/>
      </c>
      <c r="AD139" s="16"/>
      <c r="AE139" s="54"/>
      <c r="AF139" s="54"/>
      <c r="AG139" s="54"/>
      <c r="AH139" s="16"/>
      <c r="AI139" s="215"/>
      <c r="AJ139" s="64" t="str">
        <f t="shared" si="12"/>
        <v/>
      </c>
      <c r="AK139" s="33"/>
      <c r="AL139" s="35" t="e">
        <f>AJ132</f>
        <v>#DIV/0!</v>
      </c>
      <c r="AM139" s="34" t="str">
        <f>AM132</f>
        <v/>
      </c>
      <c r="AN139" s="34"/>
      <c r="AO139" s="34"/>
      <c r="AP139" t="s">
        <v>38</v>
      </c>
      <c r="AQ139" s="39" t="s">
        <v>40</v>
      </c>
      <c r="AR139" t="s">
        <v>39</v>
      </c>
      <c r="AS139"/>
      <c r="AT139"/>
    </row>
    <row r="140" spans="1:46" hidden="1" x14ac:dyDescent="0.4">
      <c r="A140" t="s">
        <v>16</v>
      </c>
      <c r="B140"/>
      <c r="C140"/>
      <c r="D140"/>
      <c r="E140"/>
      <c r="F140"/>
      <c r="G140"/>
      <c r="H140"/>
      <c r="I140"/>
      <c r="J140"/>
      <c r="K140"/>
      <c r="L140"/>
      <c r="M140"/>
      <c r="N140"/>
      <c r="O140"/>
      <c r="P140"/>
      <c r="Q140"/>
      <c r="R140"/>
      <c r="S140" s="116" t="str">
        <f t="shared" si="11"/>
        <v/>
      </c>
      <c r="T140" s="116" t="str">
        <f t="shared" si="11"/>
        <v/>
      </c>
      <c r="U140" s="116" t="str">
        <f t="shared" si="11"/>
        <v/>
      </c>
      <c r="V140"/>
      <c r="W140"/>
      <c r="X140"/>
      <c r="Y140"/>
      <c r="Z140" s="53" t="str">
        <f t="shared" si="10"/>
        <v>21</v>
      </c>
      <c r="AA140" s="53">
        <f>COUNTIF($AB$120:AB140,AB140)</f>
        <v>21</v>
      </c>
      <c r="AB140" s="17" t="str">
        <f>AG130</f>
        <v/>
      </c>
      <c r="AC140" s="58" t="str">
        <f>U130</f>
        <v/>
      </c>
      <c r="AD140" s="16"/>
      <c r="AE140" s="54"/>
      <c r="AF140" s="54"/>
      <c r="AG140" s="54"/>
      <c r="AH140" s="16"/>
      <c r="AI140" s="215"/>
      <c r="AJ140" s="64" t="str">
        <f t="shared" si="12"/>
        <v/>
      </c>
      <c r="AK140" s="33"/>
      <c r="AL140" s="35" t="e">
        <f>AJ133</f>
        <v>#DIV/0!</v>
      </c>
      <c r="AM140" s="34" t="str">
        <f>AM133</f>
        <v/>
      </c>
      <c r="AN140" s="34"/>
      <c r="AO140" s="34"/>
      <c r="AP140"/>
      <c r="AQ140"/>
      <c r="AR140"/>
      <c r="AS140"/>
      <c r="AT140"/>
    </row>
    <row r="141" spans="1:46" hidden="1" x14ac:dyDescent="0.4">
      <c r="A141"/>
      <c r="B141" s="20" t="s">
        <v>24</v>
      </c>
      <c r="C141"/>
      <c r="D141"/>
      <c r="E141"/>
      <c r="F141"/>
      <c r="G141"/>
      <c r="H141"/>
      <c r="I141"/>
      <c r="J141"/>
      <c r="K141"/>
      <c r="L141"/>
      <c r="M141"/>
      <c r="N141"/>
      <c r="O141"/>
      <c r="P141"/>
      <c r="Q141"/>
      <c r="R141"/>
      <c r="S141" s="116" t="str">
        <f t="shared" si="11"/>
        <v/>
      </c>
      <c r="T141" s="116" t="str">
        <f t="shared" si="11"/>
        <v/>
      </c>
      <c r="U141" s="116" t="str">
        <f t="shared" si="11"/>
        <v/>
      </c>
      <c r="V141"/>
      <c r="W141"/>
      <c r="X141"/>
      <c r="Y141"/>
      <c r="Z141" s="53" t="str">
        <f t="shared" si="10"/>
        <v>22</v>
      </c>
      <c r="AA141" s="53">
        <f>COUNTIF($AB$120:AB141,AB141)</f>
        <v>22</v>
      </c>
      <c r="AB141" s="17" t="str">
        <f>AG131</f>
        <v/>
      </c>
      <c r="AC141" s="58" t="str">
        <f>U131</f>
        <v/>
      </c>
      <c r="AD141" s="16"/>
      <c r="AE141" s="54"/>
      <c r="AF141" s="54"/>
      <c r="AG141" s="54"/>
      <c r="AH141" s="16"/>
      <c r="AI141" s="215"/>
      <c r="AJ141" s="64" t="str">
        <f t="shared" si="12"/>
        <v/>
      </c>
      <c r="AK141" s="33"/>
      <c r="AL141" s="35" t="e">
        <f>AJ134</f>
        <v>#DIV/0!</v>
      </c>
      <c r="AM141" s="34" t="str">
        <f>AM134</f>
        <v/>
      </c>
      <c r="AN141" s="34"/>
      <c r="AO141" s="34"/>
      <c r="AP141"/>
      <c r="AQ141"/>
      <c r="AR141"/>
      <c r="AS141"/>
      <c r="AT141"/>
    </row>
    <row r="142" spans="1:46" hidden="1" x14ac:dyDescent="0.4">
      <c r="A142"/>
      <c r="B142" s="252" t="s">
        <v>0</v>
      </c>
      <c r="C142" s="253"/>
      <c r="D142" s="256" t="s">
        <v>3</v>
      </c>
      <c r="E142" s="257"/>
      <c r="F142" s="257"/>
      <c r="G142" s="257"/>
      <c r="H142" s="257"/>
      <c r="I142" s="257"/>
      <c r="J142" s="257"/>
      <c r="K142" s="257"/>
      <c r="L142" s="257"/>
      <c r="M142" s="257"/>
      <c r="N142" s="257"/>
      <c r="O142" s="258"/>
      <c r="P142"/>
      <c r="Q142"/>
      <c r="R142"/>
      <c r="S142"/>
      <c r="T142"/>
      <c r="U142"/>
      <c r="V142"/>
      <c r="W142"/>
      <c r="X142"/>
      <c r="Y142"/>
      <c r="Z142" s="53" t="str">
        <f t="shared" si="10"/>
        <v>23</v>
      </c>
      <c r="AA142" s="53">
        <f>COUNTIF($AB$120:AB142,AB142)</f>
        <v>23</v>
      </c>
      <c r="AB142" s="17" t="str">
        <f>AG132</f>
        <v/>
      </c>
      <c r="AC142" s="58" t="str">
        <f>U132</f>
        <v/>
      </c>
      <c r="AD142" s="16"/>
      <c r="AE142" s="54"/>
      <c r="AF142" s="54"/>
      <c r="AG142" s="54"/>
      <c r="AH142" s="16"/>
      <c r="AI142" s="215"/>
      <c r="AJ142" s="64" t="str">
        <f t="shared" si="12"/>
        <v/>
      </c>
      <c r="AK142" s="33"/>
      <c r="AL142" s="17" t="e">
        <f>AK130</f>
        <v>#DIV/0!</v>
      </c>
      <c r="AM142" s="34" t="str">
        <f>AM130</f>
        <v/>
      </c>
      <c r="AN142" s="34"/>
      <c r="AO142" s="34"/>
      <c r="AP142"/>
      <c r="AQ142"/>
      <c r="AR142"/>
      <c r="AS142"/>
      <c r="AT142"/>
    </row>
    <row r="143" spans="1:46" hidden="1" x14ac:dyDescent="0.4">
      <c r="A143"/>
      <c r="B143" s="254"/>
      <c r="C143" s="255"/>
      <c r="D143" s="259" t="s">
        <v>13</v>
      </c>
      <c r="E143" s="260"/>
      <c r="F143" s="260"/>
      <c r="G143" s="261"/>
      <c r="H143" s="255" t="s">
        <v>14</v>
      </c>
      <c r="I143" s="260"/>
      <c r="J143" s="260"/>
      <c r="K143" s="261"/>
      <c r="L143" s="255" t="s">
        <v>15</v>
      </c>
      <c r="M143" s="260"/>
      <c r="N143" s="260"/>
      <c r="O143" s="262"/>
      <c r="P143"/>
      <c r="Q143"/>
      <c r="R143"/>
      <c r="S143"/>
      <c r="T143"/>
      <c r="U143"/>
      <c r="V143"/>
      <c r="W143"/>
      <c r="X143"/>
      <c r="Y143"/>
      <c r="Z143"/>
      <c r="AA143"/>
      <c r="AB143" s="17" t="str">
        <f>AG133</f>
        <v/>
      </c>
      <c r="AC143" s="58" t="str">
        <f>U133</f>
        <v/>
      </c>
      <c r="AD143" s="16"/>
      <c r="AE143" s="16"/>
      <c r="AF143" s="16"/>
      <c r="AG143" s="16"/>
      <c r="AH143" s="16"/>
      <c r="AI143" s="215"/>
      <c r="AJ143" s="64" t="str">
        <f t="shared" si="12"/>
        <v/>
      </c>
      <c r="AK143" s="33"/>
      <c r="AL143" s="17" t="e">
        <f>AK131</f>
        <v>#DIV/0!</v>
      </c>
      <c r="AM143" s="34" t="str">
        <f>AM131</f>
        <v/>
      </c>
      <c r="AN143" s="34"/>
      <c r="AO143" s="34"/>
      <c r="AP143"/>
      <c r="AQ143"/>
      <c r="AR143"/>
      <c r="AS143"/>
      <c r="AT143"/>
    </row>
    <row r="144" spans="1:46" hidden="1" x14ac:dyDescent="0.4">
      <c r="A144"/>
      <c r="B144" s="270" t="s">
        <v>1</v>
      </c>
      <c r="C144" s="271"/>
      <c r="D144" s="275" t="s">
        <v>7</v>
      </c>
      <c r="E144" s="276"/>
      <c r="F144" s="276"/>
      <c r="G144" s="277"/>
      <c r="H144" s="278" t="s">
        <v>9</v>
      </c>
      <c r="I144" s="276"/>
      <c r="J144" s="276"/>
      <c r="K144" s="277"/>
      <c r="L144" s="278" t="s">
        <v>11</v>
      </c>
      <c r="M144" s="276"/>
      <c r="N144" s="276"/>
      <c r="O144" s="279"/>
      <c r="P144"/>
      <c r="Q144"/>
      <c r="R144"/>
      <c r="S144"/>
      <c r="T144"/>
      <c r="U144"/>
      <c r="V144"/>
      <c r="W144"/>
      <c r="X144"/>
      <c r="Y144"/>
      <c r="Z144"/>
      <c r="AA144"/>
      <c r="AB144" s="17" t="str">
        <f>AG134</f>
        <v/>
      </c>
      <c r="AC144" s="58" t="str">
        <f>U134</f>
        <v/>
      </c>
      <c r="AD144" s="16"/>
      <c r="AE144" s="16"/>
      <c r="AF144" s="16" t="s">
        <v>73</v>
      </c>
      <c r="AG144" s="16">
        <f t="array" ref="AG144" xml:space="preserve"> MAX(IF(AE130:AG134&lt; 0,AE130:AG134,""))</f>
        <v>0</v>
      </c>
      <c r="AH144" s="16"/>
      <c r="AI144" s="215"/>
      <c r="AJ144" s="64" t="str">
        <f t="shared" si="12"/>
        <v/>
      </c>
      <c r="AK144" s="33"/>
      <c r="AL144" s="17" t="e">
        <f>AK132</f>
        <v>#DIV/0!</v>
      </c>
      <c r="AM144" s="34" t="str">
        <f>AM132</f>
        <v/>
      </c>
      <c r="AN144" s="34"/>
      <c r="AO144" s="34"/>
      <c r="AP144"/>
      <c r="AQ144"/>
      <c r="AR144"/>
      <c r="AS144"/>
      <c r="AT144"/>
    </row>
    <row r="145" spans="1:46" hidden="1" x14ac:dyDescent="0.4">
      <c r="A145"/>
      <c r="B145" s="272" t="s">
        <v>2</v>
      </c>
      <c r="C145" s="216"/>
      <c r="D145" s="280" t="s">
        <v>8</v>
      </c>
      <c r="E145" s="217"/>
      <c r="F145" s="217"/>
      <c r="G145" s="281"/>
      <c r="H145" s="216" t="s">
        <v>10</v>
      </c>
      <c r="I145" s="217"/>
      <c r="J145" s="217"/>
      <c r="K145" s="281"/>
      <c r="L145" s="216" t="s">
        <v>9</v>
      </c>
      <c r="M145" s="217"/>
      <c r="N145" s="217"/>
      <c r="O145" s="218"/>
      <c r="P145"/>
      <c r="Q145"/>
      <c r="R145"/>
      <c r="S145"/>
      <c r="T145"/>
      <c r="U145"/>
      <c r="V145"/>
      <c r="W145"/>
      <c r="X145"/>
      <c r="Y145"/>
      <c r="Z145"/>
      <c r="AA145"/>
      <c r="AB145" s="17"/>
      <c r="AC145" s="58"/>
      <c r="AD145" s="16"/>
      <c r="AE145" s="16"/>
      <c r="AF145" s="16"/>
      <c r="AG145" s="16"/>
      <c r="AH145" s="16"/>
      <c r="AI145" s="215"/>
      <c r="AJ145" s="64" t="str">
        <f t="shared" si="12"/>
        <v/>
      </c>
      <c r="AK145" s="33"/>
      <c r="AL145" s="17" t="e">
        <f>AK133</f>
        <v>#DIV/0!</v>
      </c>
      <c r="AM145" s="34" t="str">
        <f>AM133</f>
        <v/>
      </c>
      <c r="AN145" s="34"/>
      <c r="AO145" s="34"/>
      <c r="AP145"/>
      <c r="AQ145"/>
      <c r="AR145"/>
      <c r="AS145"/>
      <c r="AT145"/>
    </row>
    <row r="146" spans="1:46" hidden="1" x14ac:dyDescent="0.4">
      <c r="A146"/>
      <c r="B146" s="18"/>
      <c r="C146" s="18"/>
      <c r="D146" s="18"/>
      <c r="E146" s="18"/>
      <c r="F146" s="18"/>
      <c r="G146" s="18"/>
      <c r="H146" s="18"/>
      <c r="I146" s="18"/>
      <c r="J146" s="18"/>
      <c r="K146" s="18"/>
      <c r="L146" s="18"/>
      <c r="M146" s="18"/>
      <c r="N146" s="18"/>
      <c r="O146" s="18"/>
      <c r="P146"/>
      <c r="Q146"/>
      <c r="R146"/>
      <c r="S146"/>
      <c r="T146"/>
      <c r="U146"/>
      <c r="V146"/>
      <c r="W146"/>
      <c r="X146"/>
      <c r="Y146"/>
      <c r="Z146"/>
      <c r="AA146"/>
      <c r="AB146" s="17"/>
      <c r="AC146" s="58"/>
      <c r="AD146" s="16"/>
      <c r="AE146" s="16"/>
      <c r="AF146" s="16"/>
      <c r="AG146" s="16"/>
      <c r="AH146" s="16"/>
      <c r="AI146" s="215"/>
      <c r="AJ146" s="64" t="str">
        <f t="shared" si="12"/>
        <v/>
      </c>
      <c r="AK146" s="33"/>
      <c r="AL146" s="17" t="e">
        <f>AK134</f>
        <v>#DIV/0!</v>
      </c>
      <c r="AM146" s="34" t="str">
        <f>AM134</f>
        <v/>
      </c>
      <c r="AN146" s="34"/>
      <c r="AO146" s="34"/>
      <c r="AP146"/>
      <c r="AQ146"/>
      <c r="AR146"/>
      <c r="AS146"/>
      <c r="AT146"/>
    </row>
    <row r="147" spans="1:46" hidden="1" x14ac:dyDescent="0.4">
      <c r="A147"/>
      <c r="B147" s="20" t="s">
        <v>23</v>
      </c>
      <c r="C147"/>
      <c r="D147"/>
      <c r="E147"/>
      <c r="F147"/>
      <c r="G147"/>
      <c r="H147"/>
      <c r="I147"/>
      <c r="J147"/>
      <c r="K147"/>
      <c r="L147"/>
      <c r="M147"/>
      <c r="N147"/>
      <c r="O147"/>
      <c r="P147"/>
      <c r="Q147"/>
      <c r="R147"/>
      <c r="S147"/>
      <c r="T147"/>
      <c r="U147"/>
      <c r="V147"/>
      <c r="W147"/>
      <c r="X147"/>
      <c r="Y147"/>
      <c r="Z147"/>
      <c r="AA147"/>
      <c r="AB147" s="17"/>
      <c r="AC147"/>
      <c r="AD147" s="16"/>
      <c r="AE147" s="16"/>
      <c r="AF147" s="16"/>
      <c r="AG147" s="16"/>
      <c r="AH147" s="16"/>
      <c r="AI147" s="215"/>
      <c r="AJ147" s="64" t="str">
        <f t="shared" si="12"/>
        <v/>
      </c>
      <c r="AK147" s="33"/>
      <c r="AL147" s="17" t="e">
        <f t="shared" ref="AL147:AM151" si="13">AL130</f>
        <v>#DIV/0!</v>
      </c>
      <c r="AM147" s="34" t="str">
        <f t="shared" si="13"/>
        <v/>
      </c>
      <c r="AN147" s="34"/>
      <c r="AO147" s="34"/>
      <c r="AP147"/>
      <c r="AQ147"/>
      <c r="AR147"/>
      <c r="AS147"/>
      <c r="AT147"/>
    </row>
    <row r="148" spans="1:46" hidden="1" x14ac:dyDescent="0.4">
      <c r="A148"/>
      <c r="B148" s="252" t="s">
        <v>0</v>
      </c>
      <c r="C148" s="253"/>
      <c r="D148" s="268" t="s">
        <v>4</v>
      </c>
      <c r="E148" s="19"/>
      <c r="F148" s="19"/>
      <c r="G148" s="19"/>
      <c r="H148" s="19"/>
      <c r="I148" s="19"/>
      <c r="J148" s="19"/>
      <c r="K148" s="19"/>
      <c r="L148" s="19"/>
      <c r="M148" s="19"/>
      <c r="N148" s="19"/>
      <c r="O148" s="19"/>
      <c r="P148" s="19"/>
      <c r="Q148" s="19"/>
      <c r="R148" s="19"/>
      <c r="S148" s="19"/>
      <c r="T148" s="19"/>
      <c r="U148" s="19"/>
      <c r="V148"/>
      <c r="W148"/>
      <c r="X148"/>
      <c r="Y148"/>
      <c r="Z148"/>
      <c r="AA148"/>
      <c r="AB148" s="17"/>
      <c r="AC148"/>
      <c r="AD148" s="16"/>
      <c r="AE148" s="16"/>
      <c r="AF148" s="16"/>
      <c r="AG148" s="16"/>
      <c r="AH148" s="16"/>
      <c r="AI148" s="215"/>
      <c r="AJ148" s="64" t="str">
        <f t="shared" si="12"/>
        <v/>
      </c>
      <c r="AK148" s="33"/>
      <c r="AL148" s="17" t="e">
        <f t="shared" si="13"/>
        <v>#DIV/0!</v>
      </c>
      <c r="AM148" s="34" t="str">
        <f t="shared" si="13"/>
        <v/>
      </c>
      <c r="AN148" s="34"/>
      <c r="AO148" s="34"/>
      <c r="AP148"/>
      <c r="AQ148"/>
      <c r="AR148"/>
      <c r="AS148"/>
      <c r="AT148"/>
    </row>
    <row r="149" spans="1:46" hidden="1" x14ac:dyDescent="0.4">
      <c r="A149"/>
      <c r="B149" s="254"/>
      <c r="C149" s="255"/>
      <c r="D149" s="269"/>
      <c r="E149" s="19"/>
      <c r="F149" s="19"/>
      <c r="G149" s="19"/>
      <c r="H149" s="19"/>
      <c r="I149" s="19"/>
      <c r="J149" s="19"/>
      <c r="K149" s="19"/>
      <c r="L149" s="19"/>
      <c r="M149" s="19"/>
      <c r="N149" s="19"/>
      <c r="O149" s="19"/>
      <c r="P149" s="19"/>
      <c r="Q149" s="19"/>
      <c r="R149" s="19"/>
      <c r="S149" s="19"/>
      <c r="T149" s="19"/>
      <c r="U149" s="19"/>
      <c r="V149"/>
      <c r="W149"/>
      <c r="X149"/>
      <c r="Y149"/>
      <c r="Z149"/>
      <c r="AA149"/>
      <c r="AB149" s="17"/>
      <c r="AC149"/>
      <c r="AD149" s="16"/>
      <c r="AE149" s="16"/>
      <c r="AF149" s="16"/>
      <c r="AG149" s="16"/>
      <c r="AH149" s="16"/>
      <c r="AI149" s="215"/>
      <c r="AJ149" s="64" t="str">
        <f t="shared" si="12"/>
        <v/>
      </c>
      <c r="AK149" s="33"/>
      <c r="AL149" s="17" t="e">
        <f t="shared" si="13"/>
        <v>#DIV/0!</v>
      </c>
      <c r="AM149" s="34" t="str">
        <f t="shared" si="13"/>
        <v/>
      </c>
      <c r="AN149" s="34"/>
      <c r="AO149" s="34"/>
      <c r="AP149"/>
      <c r="AQ149"/>
      <c r="AR149"/>
      <c r="AS149"/>
      <c r="AT149"/>
    </row>
    <row r="150" spans="1:46" hidden="1" x14ac:dyDescent="0.4">
      <c r="A150"/>
      <c r="B150" s="270" t="s">
        <v>1</v>
      </c>
      <c r="C150" s="271"/>
      <c r="D150" s="4" t="s">
        <v>5</v>
      </c>
      <c r="E150" s="19"/>
      <c r="F150" s="19"/>
      <c r="G150" s="19"/>
      <c r="H150" s="19"/>
      <c r="I150" s="19"/>
      <c r="J150" s="19"/>
      <c r="K150" s="19"/>
      <c r="L150" s="19"/>
      <c r="M150" s="19"/>
      <c r="N150" s="19"/>
      <c r="O150" s="19"/>
      <c r="P150" s="19"/>
      <c r="Q150" s="19"/>
      <c r="R150" s="19"/>
      <c r="S150" s="19"/>
      <c r="T150" s="19"/>
      <c r="U150" s="19"/>
      <c r="V150"/>
      <c r="W150"/>
      <c r="X150"/>
      <c r="Y150"/>
      <c r="Z150"/>
      <c r="AA150"/>
      <c r="AB150" s="17"/>
      <c r="AC150"/>
      <c r="AD150" s="16"/>
      <c r="AE150" s="16"/>
      <c r="AF150" s="16"/>
      <c r="AG150" s="16"/>
      <c r="AH150" s="16"/>
      <c r="AI150" s="215"/>
      <c r="AJ150" s="64" t="str">
        <f t="shared" si="12"/>
        <v/>
      </c>
      <c r="AK150" s="33"/>
      <c r="AL150" s="17" t="e">
        <f t="shared" si="13"/>
        <v>#DIV/0!</v>
      </c>
      <c r="AM150" s="34" t="str">
        <f t="shared" si="13"/>
        <v/>
      </c>
      <c r="AN150" s="34"/>
      <c r="AO150" s="34"/>
      <c r="AP150"/>
      <c r="AQ150"/>
      <c r="AR150"/>
      <c r="AS150"/>
      <c r="AT150"/>
    </row>
    <row r="151" spans="1:46" hidden="1" x14ac:dyDescent="0.4">
      <c r="A151"/>
      <c r="B151" s="272" t="s">
        <v>2</v>
      </c>
      <c r="C151" s="216"/>
      <c r="D151" s="15" t="s">
        <v>6</v>
      </c>
      <c r="E151" s="19"/>
      <c r="F151" s="19"/>
      <c r="G151" s="19"/>
      <c r="H151" s="19"/>
      <c r="I151" s="19"/>
      <c r="J151" s="19"/>
      <c r="K151" s="19"/>
      <c r="L151" s="19"/>
      <c r="M151" s="19"/>
      <c r="N151" s="19"/>
      <c r="O151" s="19"/>
      <c r="P151" s="19"/>
      <c r="Q151" s="19"/>
      <c r="R151" s="19"/>
      <c r="S151" s="19"/>
      <c r="T151" s="19"/>
      <c r="U151" s="19"/>
      <c r="V151"/>
      <c r="W151"/>
      <c r="X151"/>
      <c r="Y151"/>
      <c r="Z151"/>
      <c r="AA151"/>
      <c r="AB151" s="17"/>
      <c r="AC151"/>
      <c r="AD151" s="16"/>
      <c r="AE151" s="16"/>
      <c r="AF151" s="16"/>
      <c r="AG151" s="16"/>
      <c r="AH151" s="16"/>
      <c r="AI151"/>
      <c r="AJ151" s="33" t="str">
        <f t="shared" si="12"/>
        <v/>
      </c>
      <c r="AK151" s="33"/>
      <c r="AL151" s="17" t="e">
        <f t="shared" si="13"/>
        <v>#DIV/0!</v>
      </c>
      <c r="AM151" s="34" t="str">
        <f t="shared" si="13"/>
        <v/>
      </c>
      <c r="AN151" s="34"/>
      <c r="AO151" s="34"/>
      <c r="AP151"/>
      <c r="AQ151"/>
      <c r="AR151"/>
      <c r="AS151"/>
      <c r="AT151"/>
    </row>
    <row r="152" spans="1:46" hidden="1" x14ac:dyDescent="0.4">
      <c r="A152"/>
      <c r="B152" s="18"/>
      <c r="C152" s="18"/>
      <c r="D152" s="18"/>
      <c r="E152" s="19"/>
      <c r="F152" s="19"/>
      <c r="G152" s="19"/>
      <c r="H152" s="19"/>
      <c r="I152" s="19"/>
      <c r="J152" s="19"/>
      <c r="K152" s="19"/>
      <c r="L152" s="19"/>
      <c r="M152" s="19"/>
      <c r="N152" s="19"/>
      <c r="O152" s="19"/>
      <c r="P152" s="19"/>
      <c r="Q152" s="19"/>
      <c r="R152" s="19"/>
      <c r="S152" s="19"/>
      <c r="T152" s="19"/>
      <c r="U152" s="19"/>
      <c r="V152"/>
      <c r="W152"/>
      <c r="X152"/>
      <c r="Y152"/>
      <c r="Z152"/>
      <c r="AA152"/>
      <c r="AB152" s="17"/>
      <c r="AC152"/>
      <c r="AD152" s="16"/>
      <c r="AE152" s="16"/>
      <c r="AF152" s="16"/>
      <c r="AG152" s="16"/>
      <c r="AH152" s="16"/>
      <c r="AI152"/>
      <c r="AJ152" s="33" t="str">
        <f t="shared" si="12"/>
        <v/>
      </c>
      <c r="AK152" s="33"/>
      <c r="AL152" s="17"/>
      <c r="AM152"/>
      <c r="AN152"/>
      <c r="AO152"/>
      <c r="AP152"/>
      <c r="AQ152"/>
      <c r="AR152"/>
      <c r="AS152"/>
      <c r="AT152"/>
    </row>
    <row r="153" spans="1:46" hidden="1" x14ac:dyDescent="0.4">
      <c r="A153" t="s">
        <v>17</v>
      </c>
      <c r="B153"/>
      <c r="C153"/>
      <c r="D153"/>
      <c r="E153"/>
      <c r="F153"/>
      <c r="G153"/>
      <c r="H153"/>
      <c r="I153"/>
      <c r="J153"/>
      <c r="K153"/>
      <c r="L153"/>
      <c r="M153"/>
      <c r="N153" s="30" t="str">
        <f>IF(SUM(AK124:AK125)=0,"※エラー：法人・個人のどちらかを選択してください","")</f>
        <v/>
      </c>
      <c r="O153"/>
      <c r="P153"/>
      <c r="Q153"/>
      <c r="R153"/>
      <c r="S153"/>
      <c r="T153"/>
      <c r="U153"/>
      <c r="V153"/>
      <c r="W153"/>
      <c r="X153"/>
      <c r="Y153"/>
      <c r="Z153"/>
      <c r="AA153"/>
      <c r="AB153" s="17"/>
      <c r="AC153"/>
      <c r="AD153" s="16"/>
      <c r="AE153" s="16"/>
      <c r="AF153" s="16"/>
      <c r="AG153" s="16"/>
      <c r="AH153" s="16"/>
      <c r="AI153"/>
      <c r="AJ153" s="16" t="s">
        <v>24</v>
      </c>
      <c r="AK153" s="16" t="s">
        <v>23</v>
      </c>
      <c r="AL153" s="16"/>
      <c r="AM153" s="16"/>
      <c r="AN153"/>
      <c r="AO153"/>
      <c r="AP153"/>
      <c r="AQ153"/>
      <c r="AR153"/>
      <c r="AS153"/>
      <c r="AT153"/>
    </row>
    <row r="154" spans="1:46" hidden="1" x14ac:dyDescent="0.35">
      <c r="A154"/>
      <c r="B154"/>
      <c r="C154" s="273" t="s">
        <v>21</v>
      </c>
      <c r="D154" s="274"/>
      <c r="E154" s="274"/>
      <c r="F154" s="43" t="s">
        <v>18</v>
      </c>
      <c r="G154" s="274" t="s">
        <v>22</v>
      </c>
      <c r="H154" s="274"/>
      <c r="I154" s="265" t="s">
        <v>19</v>
      </c>
      <c r="J154" s="265"/>
      <c r="K154" s="43">
        <v>5</v>
      </c>
      <c r="L154" s="43" t="s">
        <v>20</v>
      </c>
      <c r="M154" s="266" t="e">
        <f>SMALL(AJ154:AK163,COUNTIF(AJ154:AK163,0)+1)</f>
        <v>#N/A</v>
      </c>
      <c r="N154" s="266"/>
      <c r="O154" s="267"/>
      <c r="P154"/>
      <c r="Q154"/>
      <c r="R154"/>
      <c r="S154"/>
      <c r="T154"/>
      <c r="U154"/>
      <c r="V154"/>
      <c r="W154"/>
      <c r="X154"/>
      <c r="Y154"/>
      <c r="Z154"/>
      <c r="AA154"/>
      <c r="AB154" s="17"/>
      <c r="AC154"/>
      <c r="AD154" s="16"/>
      <c r="AE154" s="16"/>
      <c r="AF154" s="16"/>
      <c r="AG154" s="16"/>
      <c r="AH154" s="16"/>
      <c r="AI154" t="s">
        <v>42</v>
      </c>
      <c r="AJ154" s="16">
        <f>AG136</f>
        <v>0</v>
      </c>
      <c r="AK154" s="16">
        <f>AG136</f>
        <v>0</v>
      </c>
      <c r="AL154" s="16"/>
      <c r="AM154" s="16"/>
      <c r="AN154"/>
      <c r="AO154"/>
      <c r="AP154"/>
      <c r="AQ154"/>
      <c r="AR154"/>
      <c r="AS154"/>
      <c r="AT154"/>
    </row>
    <row r="155" spans="1:46" hidden="1" x14ac:dyDescent="0.4">
      <c r="A155"/>
      <c r="B155"/>
      <c r="C155"/>
      <c r="D155" s="13"/>
      <c r="E155" s="13"/>
      <c r="F155" s="3"/>
      <c r="G155" s="14"/>
      <c r="H155" s="14"/>
      <c r="I155" s="3"/>
      <c r="J155" s="3"/>
      <c r="K155" s="3"/>
      <c r="L155" s="3"/>
      <c r="M155" s="16"/>
      <c r="N155" s="30" t="str">
        <f>IF(SUM(AK124:AK125)=2,"※エラー：法人・個人の両方が選択されています","")</f>
        <v/>
      </c>
      <c r="O155" s="21"/>
      <c r="P155" s="22"/>
      <c r="Q155" s="22"/>
      <c r="R155" s="22"/>
      <c r="S155" s="22"/>
      <c r="T155" s="22"/>
      <c r="U155" s="22"/>
      <c r="V155" s="22"/>
      <c r="W155"/>
      <c r="X155"/>
      <c r="Y155"/>
      <c r="Z155"/>
      <c r="AA155"/>
      <c r="AB155" s="17"/>
      <c r="AC155"/>
      <c r="AD155" s="16"/>
      <c r="AE155" s="16"/>
      <c r="AF155" s="16"/>
      <c r="AG155" s="16"/>
      <c r="AH155" s="16"/>
      <c r="AI155" t="s">
        <v>43</v>
      </c>
      <c r="AJ155" s="16">
        <f>IF(AK124=1,MIN(AJ154,2500000),0)</f>
        <v>0</v>
      </c>
      <c r="AK155" s="16">
        <f>IF(AK125=1,MIN(AK154,500000),0)</f>
        <v>0</v>
      </c>
      <c r="AL155" s="16"/>
      <c r="AM155" s="16"/>
      <c r="AN155"/>
      <c r="AO155"/>
      <c r="AP155"/>
      <c r="AQ155"/>
      <c r="AR155"/>
      <c r="AS155"/>
      <c r="AT155"/>
    </row>
    <row r="156" spans="1:46" x14ac:dyDescent="0.4">
      <c r="A156"/>
      <c r="B156"/>
      <c r="C156"/>
      <c r="D156" s="12"/>
      <c r="E156"/>
      <c r="F156"/>
      <c r="G156"/>
      <c r="H156"/>
      <c r="I156"/>
      <c r="J156"/>
      <c r="K156"/>
      <c r="L156"/>
      <c r="M156"/>
      <c r="N156"/>
      <c r="O156"/>
      <c r="P156"/>
      <c r="Q156"/>
      <c r="R156"/>
      <c r="S156"/>
      <c r="T156"/>
      <c r="U156"/>
      <c r="V156"/>
      <c r="W156"/>
      <c r="X156"/>
      <c r="Y156"/>
      <c r="Z156"/>
      <c r="AA156"/>
      <c r="AB156" s="17"/>
      <c r="AC156"/>
      <c r="AD156" s="16"/>
      <c r="AE156" s="16"/>
      <c r="AF156" s="16"/>
      <c r="AG156" s="16"/>
      <c r="AH156" s="16"/>
      <c r="AI156" t="s">
        <v>47</v>
      </c>
      <c r="AJ156" s="16" t="e">
        <f>IF(AP137=1,MIN(AJ155,250000000),0)</f>
        <v>#N/A</v>
      </c>
      <c r="AK156" s="16" t="e">
        <f>IF(AP137=1,MIN(AK155,500000),0)</f>
        <v>#N/A</v>
      </c>
      <c r="AL156" s="16"/>
      <c r="AM156" s="16"/>
      <c r="AN156"/>
      <c r="AO156"/>
      <c r="AP156"/>
      <c r="AQ156"/>
      <c r="AR156"/>
      <c r="AS156"/>
      <c r="AT156"/>
    </row>
    <row r="157" spans="1:46" x14ac:dyDescent="0.4">
      <c r="A157"/>
      <c r="B157"/>
      <c r="C157"/>
      <c r="D157"/>
      <c r="E157"/>
      <c r="F157"/>
      <c r="G157"/>
      <c r="H157"/>
      <c r="I157"/>
      <c r="J157"/>
      <c r="K157"/>
      <c r="L157"/>
      <c r="M157"/>
      <c r="N157"/>
      <c r="O157"/>
      <c r="P157"/>
      <c r="Q157"/>
      <c r="R157"/>
      <c r="S157"/>
      <c r="T157"/>
      <c r="U157"/>
      <c r="V157"/>
      <c r="W157"/>
      <c r="X157"/>
      <c r="Y157"/>
      <c r="Z157"/>
      <c r="AA157"/>
      <c r="AB157" s="17"/>
      <c r="AC157"/>
      <c r="AD157" s="16"/>
      <c r="AE157" s="16"/>
      <c r="AF157" s="16"/>
      <c r="AG157" s="16"/>
      <c r="AH157" s="16"/>
      <c r="AI157" t="s">
        <v>49</v>
      </c>
      <c r="AJ157" s="16" t="e">
        <f>IF(AJ156&gt;0,IF(AP138=1,1000000,0),0)</f>
        <v>#N/A</v>
      </c>
      <c r="AK157" s="16"/>
      <c r="AL157" s="16"/>
      <c r="AM157" s="16"/>
      <c r="AN157"/>
      <c r="AO157"/>
      <c r="AP157"/>
      <c r="AQ157"/>
      <c r="AR157"/>
      <c r="AS157"/>
      <c r="AT157"/>
    </row>
    <row r="158" spans="1:46" x14ac:dyDescent="0.4">
      <c r="A158"/>
      <c r="B158"/>
      <c r="C158"/>
      <c r="D158"/>
      <c r="E158"/>
      <c r="F158"/>
      <c r="G158"/>
      <c r="H158"/>
      <c r="I158"/>
      <c r="J158"/>
      <c r="K158"/>
      <c r="L158"/>
      <c r="M158"/>
      <c r="N158"/>
      <c r="O158"/>
      <c r="P158"/>
      <c r="Q158"/>
      <c r="R158"/>
      <c r="S158"/>
      <c r="T158"/>
      <c r="U158"/>
      <c r="V158"/>
      <c r="W158"/>
      <c r="X158"/>
      <c r="Y158"/>
      <c r="Z158"/>
      <c r="AA158"/>
      <c r="AB158" s="17"/>
      <c r="AC158"/>
      <c r="AD158" s="16"/>
      <c r="AE158" s="16"/>
      <c r="AF158" s="16"/>
      <c r="AG158" s="16"/>
      <c r="AH158" s="16"/>
      <c r="AI158" t="s">
        <v>50</v>
      </c>
      <c r="AJ158" s="16" t="e">
        <f>IF(AJ156&gt;0,IF(AQ138=1,1500000,0),0)</f>
        <v>#N/A</v>
      </c>
      <c r="AK158" s="16"/>
      <c r="AL158" s="16"/>
      <c r="AM158" s="16"/>
      <c r="AN158"/>
      <c r="AO158"/>
      <c r="AP158"/>
      <c r="AQ158"/>
      <c r="AR158"/>
      <c r="AS158"/>
      <c r="AT158"/>
    </row>
    <row r="159" spans="1:46" x14ac:dyDescent="0.4">
      <c r="A159"/>
      <c r="B159"/>
      <c r="C159"/>
      <c r="D159"/>
      <c r="E159"/>
      <c r="F159"/>
      <c r="G159"/>
      <c r="H159"/>
      <c r="I159"/>
      <c r="J159"/>
      <c r="K159"/>
      <c r="L159"/>
      <c r="M159"/>
      <c r="N159"/>
      <c r="O159"/>
      <c r="P159"/>
      <c r="Q159"/>
      <c r="R159"/>
      <c r="S159"/>
      <c r="T159"/>
      <c r="U159"/>
      <c r="V159"/>
      <c r="W159"/>
      <c r="X159"/>
      <c r="Y159"/>
      <c r="Z159"/>
      <c r="AA159"/>
      <c r="AB159" s="17"/>
      <c r="AC159"/>
      <c r="AD159" s="16"/>
      <c r="AE159" s="16"/>
      <c r="AF159" s="16"/>
      <c r="AG159" s="16"/>
      <c r="AH159" s="16"/>
      <c r="AI159" t="s">
        <v>51</v>
      </c>
      <c r="AJ159" s="16" t="e">
        <f>IF(AJ156&gt;0,IF(AR138=1,2500000,0),0)</f>
        <v>#N/A</v>
      </c>
      <c r="AK159" s="16"/>
      <c r="AL159" s="16"/>
      <c r="AM159" s="16"/>
      <c r="AN159"/>
      <c r="AO159"/>
      <c r="AP159"/>
      <c r="AQ159"/>
      <c r="AR159"/>
      <c r="AS159"/>
      <c r="AT159"/>
    </row>
    <row r="160" spans="1:46" x14ac:dyDescent="0.4">
      <c r="A160"/>
      <c r="B160"/>
      <c r="C160"/>
      <c r="D160"/>
      <c r="E160"/>
      <c r="F160"/>
      <c r="G160"/>
      <c r="H160"/>
      <c r="I160"/>
      <c r="J160"/>
      <c r="K160"/>
      <c r="L160"/>
      <c r="M160"/>
      <c r="N160"/>
      <c r="O160"/>
      <c r="P160"/>
      <c r="Q160"/>
      <c r="R160"/>
      <c r="S160"/>
      <c r="T160"/>
      <c r="U160"/>
      <c r="V160"/>
      <c r="W160"/>
      <c r="X160"/>
      <c r="Y160"/>
      <c r="Z160"/>
      <c r="AA160"/>
      <c r="AB160" s="17"/>
      <c r="AC160"/>
      <c r="AD160" s="16"/>
      <c r="AE160" s="16"/>
      <c r="AF160" s="16"/>
      <c r="AG160" s="16"/>
      <c r="AH160" s="16"/>
      <c r="AI160" t="s">
        <v>48</v>
      </c>
      <c r="AJ160" s="16" t="e">
        <f>IF(AQ137=1,MIN(AJ155,1500000),0)</f>
        <v>#N/A</v>
      </c>
      <c r="AK160" s="16" t="e">
        <f>IF(AQ137=1,MIN(AK155,300000),0)</f>
        <v>#N/A</v>
      </c>
      <c r="AL160" s="16"/>
      <c r="AM160" s="16"/>
      <c r="AN160"/>
      <c r="AO160"/>
      <c r="AP160"/>
      <c r="AQ160"/>
      <c r="AR160"/>
      <c r="AS160"/>
      <c r="AT160"/>
    </row>
    <row r="161" spans="1:46" x14ac:dyDescent="0.4">
      <c r="A161"/>
      <c r="B161"/>
      <c r="C161"/>
      <c r="D161"/>
      <c r="E161"/>
      <c r="F161"/>
      <c r="G161"/>
      <c r="H161"/>
      <c r="I161"/>
      <c r="J161"/>
      <c r="K161"/>
      <c r="L161"/>
      <c r="M161"/>
      <c r="N161"/>
      <c r="O161"/>
      <c r="P161"/>
      <c r="Q161"/>
      <c r="R161"/>
      <c r="S161"/>
      <c r="T161"/>
      <c r="U161"/>
      <c r="V161"/>
      <c r="W161"/>
      <c r="X161"/>
      <c r="Y161"/>
      <c r="Z161"/>
      <c r="AA161"/>
      <c r="AB161"/>
      <c r="AC161"/>
      <c r="AD161" s="16"/>
      <c r="AE161" s="16"/>
      <c r="AF161" s="16"/>
      <c r="AG161" s="16"/>
      <c r="AH161" s="16"/>
      <c r="AI161" t="s">
        <v>49</v>
      </c>
      <c r="AJ161" s="16" t="e">
        <f>IF(AJ160&gt;0,IF(AP138=1,600000,0),0)</f>
        <v>#N/A</v>
      </c>
      <c r="AK161" s="16"/>
      <c r="AL161" s="16"/>
      <c r="AM161" s="16"/>
      <c r="AN161"/>
      <c r="AO161"/>
      <c r="AP161"/>
      <c r="AQ161"/>
      <c r="AR161"/>
      <c r="AS161"/>
      <c r="AT161"/>
    </row>
    <row r="162" spans="1:46" x14ac:dyDescent="0.4">
      <c r="A162"/>
      <c r="B162"/>
      <c r="C162"/>
      <c r="D162"/>
      <c r="E162"/>
      <c r="F162"/>
      <c r="G162"/>
      <c r="H162"/>
      <c r="I162"/>
      <c r="J162"/>
      <c r="K162"/>
      <c r="L162"/>
      <c r="M162"/>
      <c r="N162"/>
      <c r="O162"/>
      <c r="P162"/>
      <c r="Q162"/>
      <c r="R162"/>
      <c r="S162"/>
      <c r="T162"/>
      <c r="U162"/>
      <c r="V162"/>
      <c r="W162"/>
      <c r="X162"/>
      <c r="Y162"/>
      <c r="Z162"/>
      <c r="AA162"/>
      <c r="AB162"/>
      <c r="AC162"/>
      <c r="AD162" s="16"/>
      <c r="AE162" s="16"/>
      <c r="AF162" s="16"/>
      <c r="AG162" s="16"/>
      <c r="AH162" s="16"/>
      <c r="AI162" t="s">
        <v>50</v>
      </c>
      <c r="AJ162" s="16" t="e">
        <f>IF(AJ160&gt;0,IF(AQ138=1,900000,0),0)</f>
        <v>#N/A</v>
      </c>
      <c r="AK162" s="16"/>
      <c r="AL162" s="16"/>
      <c r="AM162" s="16"/>
      <c r="AN162"/>
      <c r="AO162"/>
      <c r="AP162"/>
      <c r="AQ162"/>
      <c r="AR162"/>
      <c r="AS162"/>
      <c r="AT162"/>
    </row>
    <row r="163" spans="1:46" x14ac:dyDescent="0.4">
      <c r="A163"/>
      <c r="B163"/>
      <c r="C163"/>
      <c r="D163"/>
      <c r="E163"/>
      <c r="F163"/>
      <c r="G163"/>
      <c r="H163"/>
      <c r="I163"/>
      <c r="J163"/>
      <c r="K163"/>
      <c r="L163"/>
      <c r="M163"/>
      <c r="N163"/>
      <c r="O163"/>
      <c r="P163"/>
      <c r="Q163"/>
      <c r="R163"/>
      <c r="S163"/>
      <c r="T163"/>
      <c r="U163"/>
      <c r="V163"/>
      <c r="W163"/>
      <c r="X163"/>
      <c r="Y163"/>
      <c r="Z163"/>
      <c r="AA163"/>
      <c r="AB163"/>
      <c r="AC163"/>
      <c r="AD163" s="16"/>
      <c r="AE163" s="16"/>
      <c r="AF163" s="16"/>
      <c r="AG163" s="16"/>
      <c r="AH163" s="16"/>
      <c r="AI163" t="s">
        <v>51</v>
      </c>
      <c r="AJ163" s="16" t="e">
        <f>IF(AJ160&gt;0,IF(AR138=1,1500000,0),0)</f>
        <v>#N/A</v>
      </c>
      <c r="AK163" s="16"/>
      <c r="AL163" s="16"/>
      <c r="AM163" s="16"/>
      <c r="AN163"/>
      <c r="AO163"/>
      <c r="AP163"/>
      <c r="AQ163"/>
      <c r="AR163"/>
      <c r="AS163"/>
      <c r="AT163"/>
    </row>
    <row r="164" spans="1:46" x14ac:dyDescent="0.4">
      <c r="A164"/>
      <c r="B164"/>
      <c r="C164"/>
      <c r="D164"/>
      <c r="E164"/>
      <c r="F164"/>
      <c r="G164"/>
      <c r="H164"/>
      <c r="I164"/>
      <c r="J164"/>
      <c r="K164"/>
      <c r="L164"/>
      <c r="M164"/>
      <c r="N164"/>
      <c r="O164"/>
      <c r="P164"/>
      <c r="Q164"/>
      <c r="R164"/>
      <c r="S164"/>
      <c r="T164"/>
      <c r="U164"/>
      <c r="V164"/>
      <c r="W164"/>
      <c r="X164"/>
      <c r="Y164"/>
      <c r="Z164"/>
      <c r="AA164"/>
      <c r="AB164"/>
      <c r="AC164"/>
      <c r="AD164" s="16"/>
      <c r="AE164" s="16"/>
      <c r="AF164" s="16"/>
      <c r="AG164" s="16"/>
      <c r="AH164" s="16"/>
      <c r="AI164"/>
      <c r="AJ164" s="16"/>
      <c r="AK164" s="16"/>
      <c r="AL164" s="16"/>
      <c r="AM164" s="16"/>
      <c r="AN164"/>
      <c r="AO164"/>
      <c r="AP164"/>
      <c r="AQ164"/>
      <c r="AR164"/>
      <c r="AS164"/>
      <c r="AT164"/>
    </row>
    <row r="165" spans="1:46" x14ac:dyDescent="0.4">
      <c r="A165"/>
      <c r="B165"/>
      <c r="C165"/>
      <c r="D165"/>
      <c r="E165"/>
      <c r="F165"/>
      <c r="G165"/>
      <c r="H165"/>
      <c r="I165"/>
      <c r="J165"/>
      <c r="K165"/>
      <c r="L165"/>
      <c r="M165"/>
      <c r="N165"/>
      <c r="O165"/>
      <c r="P165"/>
      <c r="Q165"/>
      <c r="R165"/>
      <c r="S165"/>
      <c r="T165"/>
      <c r="U165"/>
      <c r="V165"/>
      <c r="W165"/>
      <c r="X165"/>
      <c r="Y165"/>
      <c r="Z165"/>
      <c r="AA165"/>
      <c r="AB165"/>
      <c r="AC165"/>
      <c r="AD165" s="16"/>
      <c r="AE165" s="16"/>
      <c r="AF165" s="16"/>
      <c r="AG165" s="16"/>
      <c r="AH165" s="16"/>
      <c r="AI165"/>
      <c r="AJ165" s="16"/>
      <c r="AK165" s="16"/>
      <c r="AL165" s="16"/>
      <c r="AM165" s="16"/>
      <c r="AN165"/>
      <c r="AO165"/>
      <c r="AP165"/>
      <c r="AQ165"/>
      <c r="AR165"/>
      <c r="AS165"/>
      <c r="AT165"/>
    </row>
    <row r="166" spans="1:46" x14ac:dyDescent="0.4">
      <c r="Y166" s="99"/>
      <c r="Z166" s="99"/>
      <c r="AA166" s="99"/>
      <c r="AB166" s="99"/>
    </row>
    <row r="167" spans="1:46" x14ac:dyDescent="0.4">
      <c r="Y167" s="99"/>
      <c r="Z167" s="99"/>
      <c r="AA167" s="99"/>
      <c r="AB167" s="99"/>
    </row>
    <row r="168" spans="1:46" x14ac:dyDescent="0.4">
      <c r="Y168" s="99"/>
      <c r="Z168" s="99"/>
      <c r="AA168" s="99"/>
      <c r="AB168" s="99"/>
    </row>
    <row r="169" spans="1:46" x14ac:dyDescent="0.4">
      <c r="Y169" s="99"/>
      <c r="Z169" s="99"/>
      <c r="AA169" s="99"/>
      <c r="AB169" s="99"/>
    </row>
    <row r="170" spans="1:46" x14ac:dyDescent="0.4">
      <c r="Y170" s="99"/>
      <c r="Z170" s="99"/>
      <c r="AA170" s="99"/>
      <c r="AB170" s="99"/>
    </row>
    <row r="171" spans="1:46" x14ac:dyDescent="0.4">
      <c r="Y171" s="99"/>
      <c r="Z171" s="99"/>
      <c r="AA171" s="99"/>
      <c r="AB171" s="99"/>
    </row>
    <row r="172" spans="1:46" x14ac:dyDescent="0.4">
      <c r="Y172" s="99"/>
      <c r="Z172" s="99"/>
      <c r="AA172" s="99"/>
      <c r="AB172" s="99"/>
    </row>
    <row r="173" spans="1:46" x14ac:dyDescent="0.4">
      <c r="Y173" s="99"/>
      <c r="Z173" s="99"/>
      <c r="AA173" s="99"/>
      <c r="AB173" s="99"/>
    </row>
    <row r="174" spans="1:46" x14ac:dyDescent="0.4">
      <c r="Y174" s="99"/>
      <c r="Z174" s="99"/>
      <c r="AA174" s="99"/>
      <c r="AB174" s="99"/>
    </row>
    <row r="175" spans="1:46" x14ac:dyDescent="0.4">
      <c r="Y175" s="99"/>
      <c r="Z175" s="99"/>
      <c r="AA175" s="99"/>
      <c r="AB175" s="99"/>
    </row>
    <row r="176" spans="1:46" x14ac:dyDescent="0.4">
      <c r="Y176" s="99"/>
      <c r="Z176" s="99"/>
      <c r="AA176" s="99"/>
      <c r="AB176" s="99"/>
    </row>
    <row r="177" spans="25:28" x14ac:dyDescent="0.4">
      <c r="Y177" s="99"/>
      <c r="Z177" s="99"/>
      <c r="AA177" s="99"/>
      <c r="AB177" s="99"/>
    </row>
    <row r="178" spans="25:28" x14ac:dyDescent="0.4">
      <c r="Y178" s="99"/>
      <c r="Z178" s="99"/>
      <c r="AA178" s="99"/>
      <c r="AB178" s="99"/>
    </row>
    <row r="179" spans="25:28" x14ac:dyDescent="0.4">
      <c r="Y179" s="99"/>
      <c r="Z179" s="99"/>
      <c r="AA179" s="99"/>
      <c r="AB179" s="99"/>
    </row>
    <row r="180" spans="25:28" x14ac:dyDescent="0.4">
      <c r="Y180" s="99"/>
      <c r="Z180" s="99"/>
      <c r="AA180" s="99"/>
      <c r="AB180" s="99"/>
    </row>
    <row r="181" spans="25:28" x14ac:dyDescent="0.4">
      <c r="Y181" s="99"/>
      <c r="Z181" s="99"/>
      <c r="AA181" s="99"/>
      <c r="AB181" s="99"/>
    </row>
    <row r="182" spans="25:28" x14ac:dyDescent="0.4">
      <c r="Y182" s="99"/>
      <c r="Z182" s="99"/>
      <c r="AA182" s="99"/>
      <c r="AB182" s="99"/>
    </row>
    <row r="183" spans="25:28" x14ac:dyDescent="0.4">
      <c r="Y183" s="99"/>
      <c r="Z183" s="99"/>
      <c r="AA183" s="99"/>
      <c r="AB183" s="99"/>
    </row>
    <row r="184" spans="25:28" x14ac:dyDescent="0.4">
      <c r="Y184" s="99"/>
      <c r="Z184" s="99"/>
      <c r="AA184" s="99"/>
      <c r="AB184" s="99"/>
    </row>
    <row r="185" spans="25:28" x14ac:dyDescent="0.4">
      <c r="Y185" s="99"/>
      <c r="Z185" s="99"/>
      <c r="AA185" s="99"/>
      <c r="AB185" s="99"/>
    </row>
    <row r="186" spans="25:28" x14ac:dyDescent="0.4">
      <c r="Y186" s="99"/>
      <c r="Z186" s="99"/>
      <c r="AA186" s="99"/>
      <c r="AB186" s="99"/>
    </row>
    <row r="187" spans="25:28" x14ac:dyDescent="0.4">
      <c r="Y187" s="99"/>
      <c r="Z187" s="99"/>
      <c r="AA187" s="99"/>
      <c r="AB187" s="99"/>
    </row>
    <row r="188" spans="25:28" x14ac:dyDescent="0.4">
      <c r="Y188" s="99"/>
      <c r="Z188" s="99"/>
      <c r="AA188" s="99"/>
      <c r="AB188" s="99"/>
    </row>
    <row r="189" spans="25:28" x14ac:dyDescent="0.4">
      <c r="Y189" s="99"/>
      <c r="Z189" s="99"/>
      <c r="AA189" s="99"/>
      <c r="AB189" s="99"/>
    </row>
    <row r="190" spans="25:28" x14ac:dyDescent="0.4">
      <c r="Y190" s="99"/>
      <c r="Z190" s="99"/>
      <c r="AA190" s="99"/>
      <c r="AB190" s="99"/>
    </row>
    <row r="191" spans="25:28" x14ac:dyDescent="0.4">
      <c r="Y191" s="99"/>
      <c r="Z191" s="99"/>
      <c r="AA191" s="99"/>
      <c r="AB191" s="99"/>
    </row>
    <row r="192" spans="25:28" x14ac:dyDescent="0.4">
      <c r="Y192" s="99"/>
      <c r="Z192" s="99"/>
      <c r="AA192" s="99"/>
      <c r="AB192" s="99"/>
    </row>
    <row r="193" spans="25:28" x14ac:dyDescent="0.4">
      <c r="Y193" s="99"/>
      <c r="Z193" s="99"/>
      <c r="AA193" s="99"/>
      <c r="AB193" s="99"/>
    </row>
    <row r="194" spans="25:28" x14ac:dyDescent="0.4">
      <c r="Y194" s="99"/>
      <c r="Z194" s="99"/>
      <c r="AA194" s="99"/>
      <c r="AB194" s="99"/>
    </row>
    <row r="195" spans="25:28" x14ac:dyDescent="0.4">
      <c r="Y195" s="99"/>
      <c r="Z195" s="99"/>
      <c r="AA195" s="99"/>
      <c r="AB195" s="99"/>
    </row>
    <row r="196" spans="25:28" x14ac:dyDescent="0.4">
      <c r="Y196" s="99"/>
      <c r="Z196" s="99"/>
      <c r="AA196" s="99"/>
      <c r="AB196" s="99"/>
    </row>
    <row r="197" spans="25:28" x14ac:dyDescent="0.4">
      <c r="Y197" s="99"/>
      <c r="Z197" s="99"/>
      <c r="AA197" s="99"/>
      <c r="AB197" s="99"/>
    </row>
    <row r="198" spans="25:28" x14ac:dyDescent="0.4">
      <c r="Y198" s="99"/>
      <c r="Z198" s="99"/>
      <c r="AA198" s="99"/>
      <c r="AB198" s="99"/>
    </row>
    <row r="199" spans="25:28" x14ac:dyDescent="0.4">
      <c r="Y199" s="99"/>
      <c r="Z199" s="99"/>
      <c r="AA199" s="99"/>
      <c r="AB199" s="99"/>
    </row>
    <row r="200" spans="25:28" x14ac:dyDescent="0.4">
      <c r="Y200" s="99"/>
      <c r="Z200" s="99"/>
      <c r="AA200" s="99"/>
      <c r="AB200" s="99"/>
    </row>
    <row r="201" spans="25:28" x14ac:dyDescent="0.4">
      <c r="Y201" s="99"/>
      <c r="Z201" s="99"/>
      <c r="AA201" s="99"/>
      <c r="AB201" s="99"/>
    </row>
    <row r="202" spans="25:28" x14ac:dyDescent="0.4">
      <c r="Y202" s="99"/>
      <c r="Z202" s="99"/>
      <c r="AA202" s="99"/>
      <c r="AB202" s="99"/>
    </row>
    <row r="203" spans="25:28" x14ac:dyDescent="0.4">
      <c r="Y203" s="99"/>
      <c r="Z203" s="99"/>
      <c r="AA203" s="99"/>
      <c r="AB203" s="99"/>
    </row>
    <row r="204" spans="25:28" x14ac:dyDescent="0.4">
      <c r="Y204" s="99"/>
      <c r="Z204" s="99"/>
      <c r="AA204" s="99"/>
      <c r="AB204" s="99"/>
    </row>
    <row r="205" spans="25:28" x14ac:dyDescent="0.4">
      <c r="Y205" s="99"/>
      <c r="Z205" s="99"/>
      <c r="AA205" s="99"/>
      <c r="AB205" s="99"/>
    </row>
    <row r="206" spans="25:28" x14ac:dyDescent="0.4">
      <c r="Y206" s="99"/>
      <c r="Z206" s="99"/>
      <c r="AA206" s="99"/>
      <c r="AB206" s="99"/>
    </row>
    <row r="207" spans="25:28" x14ac:dyDescent="0.4">
      <c r="Y207" s="99"/>
      <c r="Z207" s="99"/>
      <c r="AA207" s="99"/>
      <c r="AB207" s="99"/>
    </row>
    <row r="208" spans="25:28" x14ac:dyDescent="0.4">
      <c r="Y208" s="99"/>
      <c r="Z208" s="99"/>
      <c r="AA208" s="99"/>
      <c r="AB208" s="99"/>
    </row>
    <row r="209" spans="25:28" x14ac:dyDescent="0.4">
      <c r="Y209" s="99"/>
      <c r="Z209" s="99"/>
      <c r="AA209" s="99"/>
      <c r="AB209" s="99"/>
    </row>
    <row r="210" spans="25:28" x14ac:dyDescent="0.4">
      <c r="Y210" s="99"/>
      <c r="Z210" s="99"/>
      <c r="AA210" s="99"/>
      <c r="AB210" s="99"/>
    </row>
    <row r="211" spans="25:28" x14ac:dyDescent="0.4">
      <c r="Y211" s="99"/>
      <c r="Z211" s="99"/>
      <c r="AA211" s="99"/>
      <c r="AB211" s="99"/>
    </row>
    <row r="212" spans="25:28" x14ac:dyDescent="0.4">
      <c r="Y212" s="99"/>
      <c r="Z212" s="99"/>
      <c r="AA212" s="99"/>
      <c r="AB212" s="99"/>
    </row>
    <row r="213" spans="25:28" x14ac:dyDescent="0.4">
      <c r="Y213" s="99"/>
      <c r="Z213" s="99"/>
      <c r="AA213" s="99"/>
      <c r="AB213" s="99"/>
    </row>
    <row r="214" spans="25:28" x14ac:dyDescent="0.4">
      <c r="Y214" s="99"/>
      <c r="Z214" s="99"/>
      <c r="AA214" s="99"/>
      <c r="AB214" s="99"/>
    </row>
    <row r="215" spans="25:28" x14ac:dyDescent="0.4">
      <c r="Y215" s="99"/>
      <c r="Z215" s="99"/>
      <c r="AA215" s="99"/>
      <c r="AB215" s="99"/>
    </row>
    <row r="216" spans="25:28" x14ac:dyDescent="0.4">
      <c r="Y216" s="99"/>
      <c r="Z216" s="99"/>
      <c r="AA216" s="99"/>
      <c r="AB216" s="99"/>
    </row>
    <row r="217" spans="25:28" x14ac:dyDescent="0.4">
      <c r="Y217" s="99"/>
      <c r="Z217" s="99"/>
      <c r="AA217" s="99"/>
      <c r="AB217" s="99"/>
    </row>
    <row r="218" spans="25:28" x14ac:dyDescent="0.4">
      <c r="Y218" s="99"/>
      <c r="Z218" s="99"/>
      <c r="AA218" s="99"/>
      <c r="AB218" s="99"/>
    </row>
    <row r="219" spans="25:28" x14ac:dyDescent="0.4">
      <c r="Y219" s="99"/>
      <c r="Z219" s="99"/>
      <c r="AA219" s="99"/>
      <c r="AB219" s="99"/>
    </row>
    <row r="220" spans="25:28" x14ac:dyDescent="0.4">
      <c r="Y220" s="99"/>
      <c r="Z220" s="99"/>
      <c r="AA220" s="99"/>
      <c r="AB220" s="99"/>
    </row>
    <row r="221" spans="25:28" x14ac:dyDescent="0.4">
      <c r="Y221" s="99"/>
      <c r="Z221" s="99"/>
      <c r="AA221" s="99"/>
      <c r="AB221" s="99"/>
    </row>
    <row r="222" spans="25:28" x14ac:dyDescent="0.4">
      <c r="Y222" s="99"/>
      <c r="Z222" s="99"/>
      <c r="AA222" s="99"/>
      <c r="AB222" s="99"/>
    </row>
    <row r="223" spans="25:28" x14ac:dyDescent="0.4">
      <c r="Y223" s="99"/>
      <c r="Z223" s="99"/>
      <c r="AA223" s="99"/>
      <c r="AB223" s="99"/>
    </row>
    <row r="224" spans="25:28" x14ac:dyDescent="0.4">
      <c r="Y224" s="99"/>
      <c r="Z224" s="99"/>
      <c r="AA224" s="99"/>
      <c r="AB224" s="99"/>
    </row>
    <row r="225" spans="25:28" x14ac:dyDescent="0.4">
      <c r="Y225" s="99"/>
      <c r="Z225" s="99"/>
      <c r="AA225" s="99"/>
      <c r="AB225" s="99"/>
    </row>
    <row r="226" spans="25:28" x14ac:dyDescent="0.4">
      <c r="Y226" s="99"/>
      <c r="Z226" s="99"/>
      <c r="AA226" s="99"/>
      <c r="AB226" s="99"/>
    </row>
    <row r="227" spans="25:28" x14ac:dyDescent="0.4">
      <c r="Y227" s="99"/>
      <c r="Z227" s="99"/>
      <c r="AA227" s="99"/>
      <c r="AB227" s="99"/>
    </row>
    <row r="228" spans="25:28" x14ac:dyDescent="0.4">
      <c r="Y228" s="99"/>
      <c r="Z228" s="99"/>
      <c r="AA228" s="99"/>
      <c r="AB228" s="99"/>
    </row>
    <row r="229" spans="25:28" x14ac:dyDescent="0.4">
      <c r="Y229" s="99"/>
      <c r="Z229" s="99"/>
      <c r="AA229" s="99"/>
      <c r="AB229" s="99"/>
    </row>
    <row r="230" spans="25:28" x14ac:dyDescent="0.4">
      <c r="Y230" s="99"/>
      <c r="Z230" s="99"/>
      <c r="AA230" s="99"/>
      <c r="AB230" s="99"/>
    </row>
    <row r="231" spans="25:28" x14ac:dyDescent="0.4">
      <c r="Y231" s="99"/>
      <c r="Z231" s="99"/>
      <c r="AA231" s="99"/>
      <c r="AB231" s="99"/>
    </row>
    <row r="232" spans="25:28" x14ac:dyDescent="0.4">
      <c r="Y232" s="99"/>
      <c r="Z232" s="99"/>
      <c r="AA232" s="99"/>
      <c r="AB232" s="99"/>
    </row>
    <row r="233" spans="25:28" x14ac:dyDescent="0.4">
      <c r="Y233" s="99"/>
      <c r="Z233" s="99"/>
      <c r="AA233" s="99"/>
      <c r="AB233" s="99"/>
    </row>
    <row r="234" spans="25:28" x14ac:dyDescent="0.4">
      <c r="Y234" s="99"/>
      <c r="Z234" s="99"/>
      <c r="AA234" s="99"/>
      <c r="AB234" s="99"/>
    </row>
    <row r="235" spans="25:28" x14ac:dyDescent="0.4">
      <c r="Y235" s="99"/>
      <c r="Z235" s="99"/>
      <c r="AA235" s="99"/>
      <c r="AB235" s="99"/>
    </row>
    <row r="236" spans="25:28" x14ac:dyDescent="0.4">
      <c r="Y236" s="99"/>
      <c r="Z236" s="99"/>
      <c r="AA236" s="99"/>
      <c r="AB236" s="99"/>
    </row>
    <row r="237" spans="25:28" x14ac:dyDescent="0.4">
      <c r="AB237" s="99"/>
    </row>
    <row r="238" spans="25:28" x14ac:dyDescent="0.4">
      <c r="AB238" s="99"/>
    </row>
    <row r="239" spans="25:28" x14ac:dyDescent="0.4">
      <c r="AB239" s="99"/>
    </row>
  </sheetData>
  <sheetProtection algorithmName="SHA-512" hashValue="bq8y7MCmTj8TV0irMULlOq6enuI3BgE1iOZuNPdgM63BB9FC3srqGYQmjo0DSlNvNVAvMCGaRMPzDCqLxNREOg==" saltValue="u4SmDdzVcyoDB99MyWiv2w==" spinCount="100000" sheet="1" objects="1" scenarios="1"/>
  <protectedRanges>
    <protectedRange sqref="Y11:AB12" name="範囲3"/>
    <protectedRange sqref="B11:B12 D16:D20 H16:H20 L16:L20 P16:P20 B31:C31 A3:U8" name="範囲1"/>
    <protectedRange sqref="B11:D12" name="範囲2"/>
  </protectedRanges>
  <mergeCells count="120">
    <mergeCell ref="L145:O145"/>
    <mergeCell ref="AI138:AI150"/>
    <mergeCell ref="I154:J154"/>
    <mergeCell ref="M154:O154"/>
    <mergeCell ref="B148:C149"/>
    <mergeCell ref="D148:D149"/>
    <mergeCell ref="B150:C150"/>
    <mergeCell ref="B151:C151"/>
    <mergeCell ref="C154:E154"/>
    <mergeCell ref="G154:H154"/>
    <mergeCell ref="B144:C144"/>
    <mergeCell ref="D144:G144"/>
    <mergeCell ref="H144:K144"/>
    <mergeCell ref="L144:O144"/>
    <mergeCell ref="B145:C145"/>
    <mergeCell ref="D145:G145"/>
    <mergeCell ref="H145:K145"/>
    <mergeCell ref="B142:C143"/>
    <mergeCell ref="D142:O142"/>
    <mergeCell ref="D143:G143"/>
    <mergeCell ref="H143:K143"/>
    <mergeCell ref="L143:O143"/>
    <mergeCell ref="AI90:AI102"/>
    <mergeCell ref="I106:J106"/>
    <mergeCell ref="M106:O106"/>
    <mergeCell ref="B100:C101"/>
    <mergeCell ref="D100:D101"/>
    <mergeCell ref="B102:C102"/>
    <mergeCell ref="B103:C103"/>
    <mergeCell ref="C106:E106"/>
    <mergeCell ref="G106:H106"/>
    <mergeCell ref="B96:C96"/>
    <mergeCell ref="D96:G96"/>
    <mergeCell ref="H96:K96"/>
    <mergeCell ref="L96:O96"/>
    <mergeCell ref="B97:C97"/>
    <mergeCell ref="D97:G97"/>
    <mergeCell ref="H97:K97"/>
    <mergeCell ref="R130:R134"/>
    <mergeCell ref="E137:F137"/>
    <mergeCell ref="B138:C138"/>
    <mergeCell ref="R82:R86"/>
    <mergeCell ref="E89:F89"/>
    <mergeCell ref="B90:C90"/>
    <mergeCell ref="B94:C95"/>
    <mergeCell ref="D94:O94"/>
    <mergeCell ref="D95:G95"/>
    <mergeCell ref="H95:K95"/>
    <mergeCell ref="L95:O95"/>
    <mergeCell ref="B87:C87"/>
    <mergeCell ref="F87:G87"/>
    <mergeCell ref="J87:K87"/>
    <mergeCell ref="N87:O87"/>
    <mergeCell ref="B135:C135"/>
    <mergeCell ref="F135:G135"/>
    <mergeCell ref="J135:K135"/>
    <mergeCell ref="N135:O135"/>
    <mergeCell ref="B129:D129"/>
    <mergeCell ref="F129:H129"/>
    <mergeCell ref="J129:L129"/>
    <mergeCell ref="N129:P129"/>
    <mergeCell ref="B81:D81"/>
    <mergeCell ref="F81:H81"/>
    <mergeCell ref="J81:L81"/>
    <mergeCell ref="N81:P81"/>
    <mergeCell ref="L97:O97"/>
    <mergeCell ref="B44:C44"/>
    <mergeCell ref="B43:C43"/>
    <mergeCell ref="B38:C38"/>
    <mergeCell ref="L38:O38"/>
    <mergeCell ref="B41:C42"/>
    <mergeCell ref="D41:D42"/>
    <mergeCell ref="A55:U55"/>
    <mergeCell ref="M52:O53"/>
    <mergeCell ref="P52:S53"/>
    <mergeCell ref="J52:K53"/>
    <mergeCell ref="E52:G53"/>
    <mergeCell ref="L52:L53"/>
    <mergeCell ref="C59:D59"/>
    <mergeCell ref="G59:H59"/>
    <mergeCell ref="N59:O59"/>
    <mergeCell ref="L60:L61"/>
    <mergeCell ref="M60:O61"/>
    <mergeCell ref="C61:E61"/>
    <mergeCell ref="G61:H61"/>
    <mergeCell ref="G48:H48"/>
    <mergeCell ref="D38:G38"/>
    <mergeCell ref="H38:K38"/>
    <mergeCell ref="L48:L49"/>
    <mergeCell ref="G49:H49"/>
    <mergeCell ref="I48:J49"/>
    <mergeCell ref="K48:K49"/>
    <mergeCell ref="M48:O49"/>
    <mergeCell ref="B48:D48"/>
    <mergeCell ref="B49:D49"/>
    <mergeCell ref="E48:F49"/>
    <mergeCell ref="C60:E60"/>
    <mergeCell ref="F60:F61"/>
    <mergeCell ref="G60:H60"/>
    <mergeCell ref="I60:J61"/>
    <mergeCell ref="K60:K61"/>
    <mergeCell ref="N15:P15"/>
    <mergeCell ref="H36:K36"/>
    <mergeCell ref="H37:K37"/>
    <mergeCell ref="B15:D15"/>
    <mergeCell ref="F15:H15"/>
    <mergeCell ref="J15:L15"/>
    <mergeCell ref="N21:P21"/>
    <mergeCell ref="L37:O37"/>
    <mergeCell ref="B21:C21"/>
    <mergeCell ref="F21:G21"/>
    <mergeCell ref="J21:K21"/>
    <mergeCell ref="B35:C36"/>
    <mergeCell ref="B37:C37"/>
    <mergeCell ref="E30:F30"/>
    <mergeCell ref="B31:C31"/>
    <mergeCell ref="D35:O35"/>
    <mergeCell ref="D36:G36"/>
    <mergeCell ref="D37:G37"/>
    <mergeCell ref="L36:O36"/>
  </mergeCells>
  <phoneticPr fontId="2"/>
  <conditionalFormatting sqref="V16">
    <cfRule type="expression" dxfId="80" priority="102">
      <formula>OR(MAX($Y$16:$AA$20)=$Y$16,MAX($Y$16:$AA$20)=$Z$16,,MAX($Y$16:$AA$20)=$AA$16)</formula>
    </cfRule>
  </conditionalFormatting>
  <conditionalFormatting sqref="V17">
    <cfRule type="expression" dxfId="79" priority="101">
      <formula>OR(MAX($Y$16:$AA$20)=$Y$17,MAX($Y$16:$AA$20)=$Z$17,MAX($Y$16:$AA$20)=$AA$17)</formula>
    </cfRule>
  </conditionalFormatting>
  <conditionalFormatting sqref="V18">
    <cfRule type="expression" dxfId="78" priority="100">
      <formula>OR(MAX($Y$16:$AA$20)=$Y$18,MAX($Y$16:$AA$20)=$Z$18,MAX($Y$16:$AA$20)=$AA$18)</formula>
    </cfRule>
  </conditionalFormatting>
  <conditionalFormatting sqref="V19">
    <cfRule type="expression" dxfId="77" priority="99">
      <formula>OR(MAX($Y$16:$AA$20)=$Y$19,MAX($Y$16:$AA$20)=$Z$19,MAX($Y$16:$AA$20)=$AA$19)</formula>
    </cfRule>
  </conditionalFormatting>
  <conditionalFormatting sqref="V20">
    <cfRule type="expression" dxfId="76" priority="98">
      <formula>OR(MAX($Y$16:$AA$20)=$Y$20,MAX($Y$16:$AA$20)=$Z$20,MAX($Y$16:$AA$20)=$AA$20)</formula>
    </cfRule>
  </conditionalFormatting>
  <conditionalFormatting sqref="B37:C37 B43:C43">
    <cfRule type="expression" dxfId="75" priority="160" stopIfTrue="1">
      <formula>$Y$30&gt;=0.5</formula>
    </cfRule>
  </conditionalFormatting>
  <conditionalFormatting sqref="B38:C38 B44:C44">
    <cfRule type="expression" dxfId="74" priority="162" stopIfTrue="1">
      <formula>AND($Y$30&lt;0.5,$Y$30&gt;=0.3)</formula>
    </cfRule>
  </conditionalFormatting>
  <conditionalFormatting sqref="D37:G37">
    <cfRule type="expression" dxfId="73" priority="164" stopIfTrue="1">
      <formula>AND($Y$30&gt;=0.5,$B$31&lt;=100000000)</formula>
    </cfRule>
  </conditionalFormatting>
  <conditionalFormatting sqref="H38:K38">
    <cfRule type="expression" dxfId="72" priority="165" stopIfTrue="1">
      <formula>AND(AND($Y$30&lt;0.5,$Y$30&gt;=0.3),AND($B$31&lt;=500000000,$B$31&gt;100000000))</formula>
    </cfRule>
  </conditionalFormatting>
  <conditionalFormatting sqref="H37:K37">
    <cfRule type="expression" dxfId="71" priority="166" stopIfTrue="1">
      <formula>AND($Y$30&gt;=0.5,AND($B$31&lt;=500000000,$B$31&gt;100000000))</formula>
    </cfRule>
  </conditionalFormatting>
  <conditionalFormatting sqref="L37:O37">
    <cfRule type="expression" dxfId="70" priority="169" stopIfTrue="1">
      <formula>AND($Y$30&gt;=0.5,$B$31&gt;500000000)</formula>
    </cfRule>
  </conditionalFormatting>
  <conditionalFormatting sqref="D43">
    <cfRule type="expression" dxfId="69" priority="172" stopIfTrue="1">
      <formula>$Y$30&gt;=0.5</formula>
    </cfRule>
  </conditionalFormatting>
  <conditionalFormatting sqref="D44">
    <cfRule type="expression" dxfId="68" priority="173" stopIfTrue="1">
      <formula>AND(AND($Y$30&lt;0.5,$Y$30&gt;=0.3),$B$31="個人")</formula>
    </cfRule>
  </conditionalFormatting>
  <conditionalFormatting sqref="D44">
    <cfRule type="expression" dxfId="67" priority="174" stopIfTrue="1">
      <formula>AND($Y$30&lt;0.5,$Y$30&gt;=0.3)</formula>
    </cfRule>
  </conditionalFormatting>
  <conditionalFormatting sqref="S16:S20">
    <cfRule type="cellIs" dxfId="66" priority="90" stopIfTrue="1" operator="equal">
      <formula>AD16</formula>
    </cfRule>
  </conditionalFormatting>
  <conditionalFormatting sqref="T16:T20">
    <cfRule type="cellIs" dxfId="65" priority="89" operator="equal">
      <formula>AE16</formula>
    </cfRule>
  </conditionalFormatting>
  <conditionalFormatting sqref="U16:U20">
    <cfRule type="cellIs" dxfId="64" priority="88" operator="equal">
      <formula>AF16</formula>
    </cfRule>
  </conditionalFormatting>
  <conditionalFormatting sqref="S16:S20">
    <cfRule type="expression" dxfId="63" priority="87">
      <formula>AD16=""</formula>
    </cfRule>
  </conditionalFormatting>
  <conditionalFormatting sqref="T16:T20">
    <cfRule type="expression" dxfId="62" priority="86">
      <formula>AE16=""</formula>
    </cfRule>
  </conditionalFormatting>
  <conditionalFormatting sqref="U16:U20">
    <cfRule type="expression" dxfId="61" priority="85">
      <formula>AF16=""</formula>
    </cfRule>
  </conditionalFormatting>
  <conditionalFormatting sqref="P16:P20">
    <cfRule type="expression" dxfId="60" priority="75">
      <formula>AG16&gt;0</formula>
    </cfRule>
  </conditionalFormatting>
  <conditionalFormatting sqref="B37:O38">
    <cfRule type="expression" dxfId="59" priority="56">
      <formula>$Z$11&lt;&gt;1</formula>
    </cfRule>
  </conditionalFormatting>
  <conditionalFormatting sqref="B43:D44">
    <cfRule type="expression" dxfId="58" priority="71">
      <formula>$Z$12&lt;&gt;1</formula>
    </cfRule>
  </conditionalFormatting>
  <conditionalFormatting sqref="D21">
    <cfRule type="expression" dxfId="57" priority="70">
      <formula>$AD$15&gt;0</formula>
    </cfRule>
  </conditionalFormatting>
  <conditionalFormatting sqref="H21">
    <cfRule type="expression" dxfId="56" priority="69">
      <formula>$AE$15&gt;0</formula>
    </cfRule>
  </conditionalFormatting>
  <conditionalFormatting sqref="L21">
    <cfRule type="expression" dxfId="55" priority="68">
      <formula>$AF$15&gt;0</formula>
    </cfRule>
  </conditionalFormatting>
  <conditionalFormatting sqref="D38:G38">
    <cfRule type="expression" dxfId="54" priority="74" stopIfTrue="1">
      <formula>AND(AND($Y$30&lt;0.5,$Y$30&gt;=0.3),B31&lt;=100000000)</formula>
    </cfRule>
  </conditionalFormatting>
  <conditionalFormatting sqref="L38:O38">
    <cfRule type="expression" dxfId="53" priority="57" stopIfTrue="1">
      <formula>AND(AND($Y$30&lt;0.5,$Y$30&gt;=0.3),B31&gt;500000000)</formula>
    </cfRule>
  </conditionalFormatting>
  <conditionalFormatting sqref="A55:U55">
    <cfRule type="expression" dxfId="52" priority="53">
      <formula>$A$55&lt;&gt;""</formula>
    </cfRule>
  </conditionalFormatting>
  <conditionalFormatting sqref="V82">
    <cfRule type="expression" dxfId="51" priority="41">
      <formula>OR(MAX($AJ$13:$AL$17)=$AJ$13,MAX($AJ$13:$AL$17)=$AK$13,,MAX($AJ$13:$AL$17)=$AL$13)</formula>
    </cfRule>
  </conditionalFormatting>
  <conditionalFormatting sqref="V83">
    <cfRule type="expression" dxfId="50" priority="40">
      <formula>OR(MAX($AJ$13:$AL$17)=$AJ$14,MAX($AJ$13:$AL$17)=$AK$14,MAX($AJ$13:$AL$17)=$AL$14)</formula>
    </cfRule>
  </conditionalFormatting>
  <conditionalFormatting sqref="V84">
    <cfRule type="expression" dxfId="49" priority="39">
      <formula>OR(MAX($AJ$13:$AL$17)=$AJ$15,MAX($AJ$13:$AL$17)=$AK$15,MAX($AJ$13:$AL$17)=$AL$15)</formula>
    </cfRule>
  </conditionalFormatting>
  <conditionalFormatting sqref="V85">
    <cfRule type="expression" dxfId="48" priority="38">
      <formula>OR(MAX($AJ$13:$AL$17)=$AJ$16,MAX($AJ$13:$AL$17)=$AK$16,MAX($AJ$13:$AL$17)=$AL$16)</formula>
    </cfRule>
  </conditionalFormatting>
  <conditionalFormatting sqref="V86">
    <cfRule type="expression" dxfId="47" priority="37">
      <formula>OR(MAX($AJ$13:$AL$17)=$AJ$17,MAX($AJ$13:$AL$17)=$AK$17,MAX($AJ$13:$AL$17)=$AL$17)</formula>
    </cfRule>
  </conditionalFormatting>
  <conditionalFormatting sqref="B96:C96 B102:C102 B150:C150">
    <cfRule type="expression" dxfId="46" priority="42">
      <formula>$AJ$20&gt;=0.5</formula>
    </cfRule>
  </conditionalFormatting>
  <conditionalFormatting sqref="B97:C97 B103:C103 B151:C151">
    <cfRule type="expression" dxfId="45" priority="43">
      <formula>AND($AJ$20&lt;0.5,$AJ$20&gt;=0.3)</formula>
    </cfRule>
  </conditionalFormatting>
  <conditionalFormatting sqref="D102">
    <cfRule type="expression" dxfId="44" priority="44">
      <formula>$AJ$20&gt;=0.5</formula>
    </cfRule>
  </conditionalFormatting>
  <conditionalFormatting sqref="D103">
    <cfRule type="expression" dxfId="43" priority="45">
      <formula>AND($AJ$20&lt;0.5,$AJ$20&gt;=0.3)</formula>
    </cfRule>
  </conditionalFormatting>
  <conditionalFormatting sqref="AE82:AG86 AF138:AG138">
    <cfRule type="cellIs" dxfId="42" priority="36" operator="equal">
      <formula>$AG$19</formula>
    </cfRule>
  </conditionalFormatting>
  <conditionalFormatting sqref="S82:U86">
    <cfRule type="cellIs" dxfId="41" priority="35" operator="greaterThan">
      <formula>0</formula>
    </cfRule>
  </conditionalFormatting>
  <conditionalFormatting sqref="D96:G96">
    <cfRule type="expression" dxfId="40" priority="46">
      <formula>AND($AJ$20&gt;=0.5,$B$21&lt;=100000000)</formula>
    </cfRule>
  </conditionalFormatting>
  <conditionalFormatting sqref="D97:G97">
    <cfRule type="expression" dxfId="39" priority="47">
      <formula>AND(AND($AJ$20&lt;0.5,$AJ$20&gt;=0.3),$B$21&lt;=100000000)</formula>
    </cfRule>
  </conditionalFormatting>
  <conditionalFormatting sqref="H96:K96">
    <cfRule type="expression" dxfId="38" priority="48">
      <formula>AND($AJ$20&gt;=0.5,AND($B$21&lt;=500000000,$B$21&gt;100000000))</formula>
    </cfRule>
  </conditionalFormatting>
  <conditionalFormatting sqref="H97:K97 I104:L104 I152:L152">
    <cfRule type="expression" dxfId="37" priority="49">
      <formula>AND(AND($AJ$20&lt;0.5,$AJ$20&gt;=0.3),AND($B$21&lt;=500000000,$B$21&gt;100000000))</formula>
    </cfRule>
  </conditionalFormatting>
  <conditionalFormatting sqref="L96:O96">
    <cfRule type="expression" dxfId="36" priority="50">
      <formula>AND($AJ$20&gt;=0.5,$B$21&gt;500000000)</formula>
    </cfRule>
  </conditionalFormatting>
  <conditionalFormatting sqref="L97:O97 M104:U104 M152:U152">
    <cfRule type="expression" dxfId="35" priority="51">
      <formula>AND(AND($AJ$20&lt;0.5,$AJ$20&gt;=0.3),$B$21&gt;500000000)</formula>
    </cfRule>
  </conditionalFormatting>
  <conditionalFormatting sqref="D103">
    <cfRule type="expression" dxfId="34" priority="52">
      <formula>AND(AND($AJ$20&lt;0.5,$AJ$20&gt;=0.3),$B$21="個人")</formula>
    </cfRule>
  </conditionalFormatting>
  <conditionalFormatting sqref="V130">
    <cfRule type="expression" dxfId="33" priority="23">
      <formula>OR(MAX($AJ$13:$AL$17)=$AJ$13,MAX($AJ$13:$AL$17)=$AK$13,,MAX($AJ$13:$AL$17)=$AL$13)</formula>
    </cfRule>
  </conditionalFormatting>
  <conditionalFormatting sqref="V131">
    <cfRule type="expression" dxfId="32" priority="22">
      <formula>OR(MAX($AJ$13:$AL$17)=$AJ$14,MAX($AJ$13:$AL$17)=$AK$14,MAX($AJ$13:$AL$17)=$AL$14)</formula>
    </cfRule>
  </conditionalFormatting>
  <conditionalFormatting sqref="V132">
    <cfRule type="expression" dxfId="31" priority="21">
      <formula>OR(MAX($AJ$13:$AL$17)=$AJ$15,MAX($AJ$13:$AL$17)=$AK$15,MAX($AJ$13:$AL$17)=$AL$15)</formula>
    </cfRule>
  </conditionalFormatting>
  <conditionalFormatting sqref="V133">
    <cfRule type="expression" dxfId="30" priority="20">
      <formula>OR(MAX($AJ$13:$AL$17)=$AJ$16,MAX($AJ$13:$AL$17)=$AK$16,MAX($AJ$13:$AL$17)=$AL$16)</formula>
    </cfRule>
  </conditionalFormatting>
  <conditionalFormatting sqref="V134">
    <cfRule type="expression" dxfId="29" priority="19">
      <formula>OR(MAX($AJ$13:$AL$17)=$AJ$17,MAX($AJ$13:$AL$17)=$AK$17,MAX($AJ$13:$AL$17)=$AL$17)</formula>
    </cfRule>
  </conditionalFormatting>
  <conditionalFormatting sqref="B144:C144">
    <cfRule type="expression" dxfId="28" priority="24">
      <formula>$AJ$20&gt;=0.5</formula>
    </cfRule>
  </conditionalFormatting>
  <conditionalFormatting sqref="B145:C145">
    <cfRule type="expression" dxfId="27" priority="25">
      <formula>AND($AJ$20&lt;0.5,$AJ$20&gt;=0.3)</formula>
    </cfRule>
  </conditionalFormatting>
  <conditionalFormatting sqref="D150">
    <cfRule type="expression" dxfId="26" priority="26">
      <formula>$AJ$20&gt;=0.5</formula>
    </cfRule>
  </conditionalFormatting>
  <conditionalFormatting sqref="D151">
    <cfRule type="expression" dxfId="25" priority="27">
      <formula>AND($AJ$20&lt;0.5,$AJ$20&gt;=0.3)</formula>
    </cfRule>
  </conditionalFormatting>
  <conditionalFormatting sqref="AE130:AG134">
    <cfRule type="cellIs" dxfId="24" priority="18" operator="equal">
      <formula>$AG$19</formula>
    </cfRule>
  </conditionalFormatting>
  <conditionalFormatting sqref="S130:U134">
    <cfRule type="cellIs" dxfId="23" priority="17" operator="greaterThan">
      <formula>0</formula>
    </cfRule>
  </conditionalFormatting>
  <conditionalFormatting sqref="AC130:AC134">
    <cfRule type="cellIs" dxfId="22" priority="16" operator="greaterThan">
      <formula>0</formula>
    </cfRule>
  </conditionalFormatting>
  <conditionalFormatting sqref="D144:G144">
    <cfRule type="expression" dxfId="21" priority="28">
      <formula>AND($AJ$20&gt;=0.5,$B$21&lt;=100000000)</formula>
    </cfRule>
  </conditionalFormatting>
  <conditionalFormatting sqref="D145:G145">
    <cfRule type="expression" dxfId="20" priority="29">
      <formula>AND(AND($AJ$20&lt;0.5,$AJ$20&gt;=0.3),$B$21&lt;=100000000)</formula>
    </cfRule>
  </conditionalFormatting>
  <conditionalFormatting sqref="H144:K144">
    <cfRule type="expression" dxfId="19" priority="30">
      <formula>AND($AJ$20&gt;=0.5,AND($B$21&lt;=500000000,$B$21&gt;100000000))</formula>
    </cfRule>
  </conditionalFormatting>
  <conditionalFormatting sqref="H145:K145">
    <cfRule type="expression" dxfId="18" priority="31">
      <formula>AND(AND($AJ$20&lt;0.5,$AJ$20&gt;=0.3),AND($B$21&lt;=500000000,$B$21&gt;100000000))</formula>
    </cfRule>
  </conditionalFormatting>
  <conditionalFormatting sqref="L144:O144">
    <cfRule type="expression" dxfId="17" priority="32">
      <formula>AND($AJ$20&gt;=0.5,$B$21&gt;500000000)</formula>
    </cfRule>
  </conditionalFormatting>
  <conditionalFormatting sqref="L145:O145">
    <cfRule type="expression" dxfId="16" priority="33">
      <formula>AND(AND($AJ$20&lt;0.5,$AJ$20&gt;=0.3),$B$21&gt;500000000)</formula>
    </cfRule>
  </conditionalFormatting>
  <conditionalFormatting sqref="D151">
    <cfRule type="expression" dxfId="15" priority="34">
      <formula>AND(AND($AJ$20&lt;0.5,$AJ$20&gt;=0.3),$B$21="個人")</formula>
    </cfRule>
  </conditionalFormatting>
  <conditionalFormatting sqref="AE139:AG142">
    <cfRule type="cellIs" dxfId="14" priority="15" operator="equal">
      <formula>$AG$19</formula>
    </cfRule>
  </conditionalFormatting>
  <conditionalFormatting sqref="AE138:AG142">
    <cfRule type="cellIs" dxfId="13" priority="14" operator="equal">
      <formula>$AG$19</formula>
    </cfRule>
  </conditionalFormatting>
  <conditionalFormatting sqref="D16:D20">
    <cfRule type="expression" dxfId="12" priority="13" stopIfTrue="1">
      <formula>AD16=S16</formula>
    </cfRule>
  </conditionalFormatting>
  <conditionalFormatting sqref="D16:D20">
    <cfRule type="expression" dxfId="11" priority="12">
      <formula>P16=""</formula>
    </cfRule>
  </conditionalFormatting>
  <conditionalFormatting sqref="D16:D20">
    <cfRule type="expression" dxfId="10" priority="11">
      <formula>D16=""</formula>
    </cfRule>
  </conditionalFormatting>
  <conditionalFormatting sqref="D16:D20">
    <cfRule type="expression" dxfId="9" priority="10">
      <formula>D16=0</formula>
    </cfRule>
  </conditionalFormatting>
  <conditionalFormatting sqref="D16">
    <cfRule type="expression" dxfId="8" priority="9">
      <formula>D16=AND($D$21=$B$49,$G$49=P16)</formula>
    </cfRule>
  </conditionalFormatting>
  <conditionalFormatting sqref="H16:H20">
    <cfRule type="expression" dxfId="7" priority="7">
      <formula>P16=""</formula>
    </cfRule>
    <cfRule type="expression" dxfId="6" priority="8" stopIfTrue="1">
      <formula>AE16=T16</formula>
    </cfRule>
  </conditionalFormatting>
  <conditionalFormatting sqref="H16:H20">
    <cfRule type="expression" dxfId="5" priority="6">
      <formula>H16=""</formula>
    </cfRule>
  </conditionalFormatting>
  <conditionalFormatting sqref="H16:H20">
    <cfRule type="expression" dxfId="4" priority="5">
      <formula>H16=0</formula>
    </cfRule>
  </conditionalFormatting>
  <conditionalFormatting sqref="L16:L20">
    <cfRule type="expression" dxfId="3" priority="3">
      <formula>P16=""</formula>
    </cfRule>
    <cfRule type="expression" dxfId="2" priority="4" stopIfTrue="1">
      <formula>AF16=U16</formula>
    </cfRule>
  </conditionalFormatting>
  <conditionalFormatting sqref="L16:L20">
    <cfRule type="expression" dxfId="1" priority="2">
      <formula>L16=""</formula>
    </cfRule>
  </conditionalFormatting>
  <conditionalFormatting sqref="L16:L20">
    <cfRule type="expression" dxfId="0" priority="1">
      <formula>L16=0</formula>
    </cfRule>
  </conditionalFormatting>
  <pageMargins left="0.51181102362204722" right="0.2" top="0.63" bottom="0.2" header="0.31496062992125984" footer="0.2"/>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xdr:col>
                    <xdr:colOff>257175</xdr:colOff>
                    <xdr:row>9</xdr:row>
                    <xdr:rowOff>295275</xdr:rowOff>
                  </from>
                  <to>
                    <xdr:col>2</xdr:col>
                    <xdr:colOff>161925</xdr:colOff>
                    <xdr:row>11</xdr:row>
                    <xdr:rowOff>19050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xdr:col>
                    <xdr:colOff>257175</xdr:colOff>
                    <xdr:row>10</xdr:row>
                    <xdr:rowOff>276225</xdr:rowOff>
                  </from>
                  <to>
                    <xdr:col>2</xdr:col>
                    <xdr:colOff>161925</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計算シート</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kaori</dc:creator>
  <cp:lastModifiedBy>YOHEI</cp:lastModifiedBy>
  <cp:lastPrinted>2022-01-11T08:16:08Z</cp:lastPrinted>
  <dcterms:created xsi:type="dcterms:W3CDTF">2022-01-06T04:13:39Z</dcterms:created>
  <dcterms:modified xsi:type="dcterms:W3CDTF">2022-02-19T02:58:19Z</dcterms:modified>
</cp:coreProperties>
</file>